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ari Darst\Google Drive\Education\"/>
    </mc:Choice>
  </mc:AlternateContent>
  <bookViews>
    <workbookView xWindow="0" yWindow="0" windowWidth="20490" windowHeight="8205"/>
  </bookViews>
  <sheets>
    <sheet name="Instructions" sheetId="5" r:id="rId1"/>
    <sheet name="Total Program" sheetId="4" r:id="rId2"/>
    <sheet name=" Month to Month Programs" sheetId="1" r:id="rId3"/>
    <sheet name="Programs-Sessions" sheetId="3" r:id="rId4"/>
    <sheet name="Events &amp; Clinics" sheetId="2" r:id="rId5"/>
  </sheets>
  <definedNames>
    <definedName name="_xlnm.Print_Area" localSheetId="0">Instructions!$A$1:$C$48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10" i="3" l="1"/>
  <c r="F9" i="3"/>
  <c r="F8" i="3"/>
  <c r="C10" i="1"/>
  <c r="G9" i="1"/>
  <c r="H42" i="4"/>
  <c r="H41" i="4"/>
  <c r="H40" i="4"/>
  <c r="H39" i="4"/>
  <c r="H38" i="4"/>
  <c r="H37" i="4"/>
  <c r="H36" i="4"/>
  <c r="H35" i="4"/>
  <c r="H34" i="4"/>
  <c r="H33" i="4"/>
  <c r="G42" i="4"/>
  <c r="G41" i="4"/>
  <c r="G40" i="4"/>
  <c r="G39" i="4"/>
  <c r="G38" i="4"/>
  <c r="G37" i="4"/>
  <c r="G36" i="4"/>
  <c r="G31" i="4"/>
  <c r="G30" i="4"/>
  <c r="G29" i="4"/>
  <c r="G28" i="4"/>
  <c r="G27" i="4"/>
  <c r="G26" i="4"/>
  <c r="H31" i="4"/>
  <c r="H30" i="4"/>
  <c r="H29" i="4"/>
  <c r="H28" i="4"/>
  <c r="H27" i="4"/>
  <c r="H26" i="4"/>
  <c r="H25" i="4"/>
  <c r="H24" i="4"/>
  <c r="H23" i="4"/>
  <c r="H22" i="4"/>
  <c r="G22" i="4"/>
  <c r="G35" i="4"/>
  <c r="G34" i="4"/>
  <c r="G33" i="4"/>
  <c r="G25" i="4"/>
  <c r="G24" i="4"/>
  <c r="G23" i="4"/>
  <c r="C63" i="4"/>
  <c r="C45" i="4"/>
  <c r="N52" i="4" s="1"/>
  <c r="F15" i="3" s="1"/>
  <c r="M17" i="4"/>
  <c r="D16" i="4"/>
  <c r="M18" i="4"/>
  <c r="M15" i="4"/>
  <c r="O41" i="4"/>
  <c r="M41" i="4" s="1"/>
  <c r="O40" i="4"/>
  <c r="M40" i="4" s="1"/>
  <c r="O39" i="4"/>
  <c r="M39" i="4"/>
  <c r="M13" i="4"/>
  <c r="M12" i="4"/>
  <c r="G15" i="1" l="1"/>
  <c r="L12" i="3"/>
  <c r="L13" i="3" s="1"/>
  <c r="L11" i="3"/>
  <c r="M16" i="1"/>
  <c r="G8" i="1"/>
  <c r="M15" i="1"/>
  <c r="H43" i="4"/>
  <c r="M43" i="4"/>
  <c r="M14" i="4" s="1"/>
  <c r="C5" i="4" s="1"/>
  <c r="G43" i="4"/>
  <c r="C43" i="4" s="1"/>
  <c r="C12" i="4" s="1"/>
  <c r="N51" i="4"/>
  <c r="N48" i="4"/>
  <c r="N49" i="4"/>
  <c r="N50" i="4"/>
  <c r="D18" i="4"/>
  <c r="D17" i="4"/>
  <c r="F12" i="3" l="1"/>
  <c r="G12" i="1"/>
  <c r="F11" i="3"/>
  <c r="G11" i="1"/>
  <c r="F14" i="3"/>
  <c r="G14" i="1"/>
  <c r="G13" i="1"/>
  <c r="F13" i="3"/>
  <c r="M17" i="1"/>
  <c r="G10" i="1" s="1"/>
  <c r="F10" i="3"/>
  <c r="D43" i="4"/>
  <c r="C13" i="4" s="1"/>
  <c r="C6" i="4" s="1"/>
  <c r="C8" i="1" l="1"/>
  <c r="C9" i="1" s="1"/>
  <c r="C8" i="3"/>
  <c r="C9" i="3" s="1"/>
  <c r="C7" i="4"/>
  <c r="C30" i="2" l="1"/>
  <c r="D17" i="2" l="1"/>
  <c r="C9" i="2" s="1"/>
  <c r="K11" i="2"/>
  <c r="G42" i="2"/>
  <c r="G41" i="2"/>
  <c r="F40" i="2"/>
  <c r="G40" i="2" s="1"/>
  <c r="F39" i="2"/>
  <c r="G39" i="2" s="1"/>
  <c r="G38" i="2"/>
  <c r="G37" i="2"/>
  <c r="G36" i="2"/>
  <c r="F11" i="2"/>
  <c r="K9" i="2" l="1"/>
  <c r="K10" i="2" s="1"/>
  <c r="K25" i="2"/>
  <c r="F9" i="2"/>
  <c r="F10" i="2" s="1"/>
  <c r="C10" i="2"/>
  <c r="G43" i="2"/>
</calcChain>
</file>

<file path=xl/sharedStrings.xml><?xml version="1.0" encoding="utf-8"?>
<sst xmlns="http://schemas.openxmlformats.org/spreadsheetml/2006/main" count="367" uniqueCount="265">
  <si>
    <t>Number of swimmers to break even</t>
  </si>
  <si>
    <t>FIXED COSTS:</t>
  </si>
  <si>
    <t># of SWIMMERS NEEDED</t>
  </si>
  <si>
    <t>PROFIT/ADD'L SWIMMER</t>
  </si>
  <si>
    <t>Input revenue variables:</t>
  </si>
  <si>
    <t>Monthly fees</t>
  </si>
  <si>
    <t>Registration Fee</t>
  </si>
  <si>
    <t># of Swimmers</t>
  </si>
  <si>
    <t># of Small Routines</t>
  </si>
  <si>
    <t>Input expense variables:</t>
  </si>
  <si>
    <t>Advertising</t>
  </si>
  <si>
    <t>Administrative</t>
  </si>
  <si>
    <t>Equipment</t>
  </si>
  <si>
    <t>Costs Per Swimmer</t>
  </si>
  <si>
    <t>Pool Time (Hrs/Wk)</t>
  </si>
  <si>
    <t># of Lanes</t>
  </si>
  <si>
    <t>Pool Fees (Lane/Hr)</t>
  </si>
  <si>
    <t>Gym/Room Time (Hrs./Wk)</t>
  </si>
  <si>
    <t>Gym/Room Fees (per Hr)</t>
  </si>
  <si>
    <t>Avg. Coach Rate/Hr</t>
  </si>
  <si>
    <t>Hrs Worked/Wk</t>
  </si>
  <si>
    <t>Total Hrs Worked</t>
  </si>
  <si>
    <t>EVENT NAME:</t>
  </si>
  <si>
    <t>+</t>
  </si>
  <si>
    <t>Number of swimmers in routines to break even</t>
  </si>
  <si>
    <t>FIXED COSTS (SPONSOR):</t>
  </si>
  <si>
    <t>FIXED COSTS (ROUTINES):</t>
  </si>
  <si>
    <t>PROFIT/ADD'L ROUTINE</t>
  </si>
  <si>
    <t>SPONSOR FEE</t>
  </si>
  <si>
    <t>ADDITIONAL FEES</t>
  </si>
  <si>
    <t xml:space="preserve">AVG # OF ROUTINES </t>
  </si>
  <si>
    <t xml:space="preserve">ROUTINE FEE </t>
  </si>
  <si>
    <t>PER SWIMMER</t>
  </si>
  <si>
    <t>Sponsor Weight</t>
  </si>
  <si>
    <t>Spinner</t>
  </si>
  <si>
    <t>Input expenses:</t>
  </si>
  <si>
    <t>Sanction Fee</t>
  </si>
  <si>
    <t>Pool Time</t>
  </si>
  <si>
    <t>Room Charge</t>
  </si>
  <si>
    <t>Coach Hospitality</t>
  </si>
  <si>
    <t>Add'l Equipment</t>
  </si>
  <si>
    <t>Printing</t>
  </si>
  <si>
    <t>Contribution to Scoring</t>
  </si>
  <si>
    <t>Contibution to Unaffiliated</t>
  </si>
  <si>
    <t>Awards</t>
  </si>
  <si>
    <t>Goody Bags</t>
  </si>
  <si>
    <t>EVENT REVENUE SUMMARY</t>
  </si>
  <si>
    <t xml:space="preserve"># of Swimmers </t>
  </si>
  <si>
    <t>X</t>
  </si>
  <si>
    <t>Sponsor Fee</t>
  </si>
  <si>
    <t>Additional Fees</t>
  </si>
  <si>
    <t xml:space="preserve"># of Solos </t>
  </si>
  <si>
    <t>Solo Fee</t>
  </si>
  <si>
    <t># of Duets</t>
  </si>
  <si>
    <t>Duet Fee</t>
  </si>
  <si>
    <t xml:space="preserve"># of Trios </t>
  </si>
  <si>
    <t>Trio Fee</t>
  </si>
  <si>
    <t>Team (# of athletes)</t>
  </si>
  <si>
    <t>Routine Fee</t>
  </si>
  <si>
    <t>Combo (# of athletes)</t>
  </si>
  <si>
    <t>REVENUE</t>
  </si>
  <si>
    <t>EVENTS</t>
  </si>
  <si>
    <t>Number of participants to break even</t>
  </si>
  <si>
    <t># of PARTICIPANTS NEEDED</t>
  </si>
  <si>
    <t>PROFIT/ADD'L PARTICIPANT</t>
  </si>
  <si>
    <t>Clinic Fee per Participant</t>
  </si>
  <si>
    <t>Additional Fees per Participant</t>
  </si>
  <si>
    <t>Room/Gym Charges</t>
  </si>
  <si>
    <t>Clinician Fees</t>
  </si>
  <si>
    <t>Clinician Travel</t>
  </si>
  <si>
    <t>Clinician Hotel</t>
  </si>
  <si>
    <t>Other Clinician Expenses</t>
  </si>
  <si>
    <t>CLINICS</t>
  </si>
  <si>
    <t>How many Sessions?</t>
  </si>
  <si>
    <t>Session Fees</t>
  </si>
  <si>
    <t>PROGRAMS (SESSIONS)</t>
  </si>
  <si>
    <t>Small Routines</t>
  </si>
  <si>
    <t>Head Coach</t>
  </si>
  <si>
    <t>Lead Coaches</t>
  </si>
  <si>
    <t>Asst. Coaches</t>
  </si>
  <si>
    <t>Benefits</t>
  </si>
  <si>
    <t>Payroll Taxes</t>
  </si>
  <si>
    <t xml:space="preserve">Professional Development </t>
  </si>
  <si>
    <t>Advertising/Publicity</t>
  </si>
  <si>
    <t xml:space="preserve">Administrative </t>
  </si>
  <si>
    <t>Other</t>
  </si>
  <si>
    <t>EXPENSES</t>
  </si>
  <si>
    <t>Input revenue variables in work sheets below:</t>
  </si>
  <si>
    <t>Input expense variables in work sheets below:</t>
  </si>
  <si>
    <t>Annual Gym/Room Costs</t>
  </si>
  <si>
    <t>Annual Pool Costs</t>
  </si>
  <si>
    <t>Annual Coach Costs</t>
  </si>
  <si>
    <t>Annual Event &amp; Clinic Expenses</t>
  </si>
  <si>
    <t>Other Annual Expenses</t>
  </si>
  <si>
    <t>Per Swimmer Expenses</t>
  </si>
  <si>
    <t>Event 3 - Expenses</t>
  </si>
  <si>
    <t>Event 2 - Expenses</t>
  </si>
  <si>
    <t>Event 4 - Expenses</t>
  </si>
  <si>
    <t>Clinic 1 - Expenses</t>
  </si>
  <si>
    <t>Clinic 2 - Expenses</t>
  </si>
  <si>
    <t>Clinic 3 - Expenses</t>
  </si>
  <si>
    <t>Clinic 4- Expenses</t>
  </si>
  <si>
    <t>Subtotal</t>
  </si>
  <si>
    <t xml:space="preserve">Competitive Program 1 </t>
  </si>
  <si>
    <t>Competitive Program 2</t>
  </si>
  <si>
    <t>Competitive Program 3</t>
  </si>
  <si>
    <t>Competitive Program 4</t>
  </si>
  <si>
    <t>Competitive Program 5</t>
  </si>
  <si>
    <t>Competitive Program 6</t>
  </si>
  <si>
    <t>Competitive Program 7</t>
  </si>
  <si>
    <t>Competitive Program 8</t>
  </si>
  <si>
    <t>Competitive Program 9</t>
  </si>
  <si>
    <t>Competitive Program 10</t>
  </si>
  <si>
    <t>Registration</t>
  </si>
  <si>
    <t>Monthly Fee</t>
  </si>
  <si>
    <t xml:space="preserve">Recreational Program 1 </t>
  </si>
  <si>
    <t>Recreational Program 2</t>
  </si>
  <si>
    <t>Recreational Program 3</t>
  </si>
  <si>
    <t>Recreational Program 4</t>
  </si>
  <si>
    <t>Recreational Program 5</t>
  </si>
  <si>
    <t>Recreational Program 6</t>
  </si>
  <si>
    <t>Recreational Program 7</t>
  </si>
  <si>
    <t>Recreational Program 8</t>
  </si>
  <si>
    <t>Recreational Program 9</t>
  </si>
  <si>
    <t>Recreational Program 10</t>
  </si>
  <si>
    <t>Event 1 - Expenses</t>
  </si>
  <si>
    <t>VARIABLE COSTS</t>
  </si>
  <si>
    <t xml:space="preserve"># of Months </t>
  </si>
  <si>
    <t># of Weeks - Annually</t>
  </si>
  <si>
    <t>FT - Salary</t>
  </si>
  <si>
    <t>PT - hrly rate</t>
  </si>
  <si>
    <t># of Coaches</t>
  </si>
  <si>
    <t># of Hr/Wk</t>
  </si>
  <si>
    <t>PT - Total</t>
  </si>
  <si>
    <t>REVENUE FROM PROGRAMS</t>
  </si>
  <si>
    <t>Session 1</t>
  </si>
  <si>
    <t>Session 2</t>
  </si>
  <si>
    <t>Session 3</t>
  </si>
  <si>
    <t>Session 4</t>
  </si>
  <si>
    <t>Session 5</t>
  </si>
  <si>
    <t>Session 6</t>
  </si>
  <si>
    <t>Session 7</t>
  </si>
  <si>
    <t>Session 8</t>
  </si>
  <si>
    <t>Session 9</t>
  </si>
  <si>
    <t xml:space="preserve">Session 10 </t>
  </si>
  <si>
    <t>Total</t>
  </si>
  <si>
    <t xml:space="preserve">Total </t>
  </si>
  <si>
    <t>Total Session Fees</t>
  </si>
  <si>
    <t>PROFIT</t>
  </si>
  <si>
    <t>Projected #</t>
  </si>
  <si>
    <t>NOTES:</t>
  </si>
  <si>
    <t>Gymnastics mats</t>
  </si>
  <si>
    <t># of Month to Month Programs</t>
  </si>
  <si>
    <t># of Sessions</t>
  </si>
  <si>
    <t>ANNUAL</t>
  </si>
  <si>
    <t>PER PROGRAM</t>
  </si>
  <si>
    <t xml:space="preserve"> Weighted Average Registration Fee</t>
  </si>
  <si>
    <t>Weighted Average Monthly  Fees</t>
  </si>
  <si>
    <t>Total Small Routine Fees</t>
  </si>
  <si>
    <t>Revenue from Sessions (including Registration)</t>
  </si>
  <si>
    <t>Revenue from Events and Clinics</t>
  </si>
  <si>
    <t>FIXED EXPENSES:</t>
  </si>
  <si>
    <t>Additional Session Expenses</t>
  </si>
  <si>
    <t>ANNUAL POOL COSTS</t>
  </si>
  <si>
    <t>ADDITIONAL SESSION EXPENSES</t>
  </si>
  <si>
    <t>OTHER ANNUAL EXPENSES</t>
  </si>
  <si>
    <t>ANNUAL COACH COSTS</t>
  </si>
  <si>
    <t>ANNUAL GYM/ROOM COSTS</t>
  </si>
  <si>
    <t>ANNUAL EVENT EXPENSES</t>
  </si>
  <si>
    <t>ANNUAL EVENT CLINIC EXPENSES</t>
  </si>
  <si>
    <t>See Events &amp; Clinics to Determine Total Expenses</t>
  </si>
  <si>
    <t>Total Small Rev</t>
  </si>
  <si>
    <t>Weighted Average</t>
  </si>
  <si>
    <t>Annual Total</t>
  </si>
  <si>
    <t>Includes summer camps or other sessions</t>
  </si>
  <si>
    <t xml:space="preserve">REVENUE FROM SESSIONS </t>
  </si>
  <si>
    <t xml:space="preserve">REVENUE FROM EVENTS </t>
  </si>
  <si>
    <t>REVENUE FROM CLINICS</t>
  </si>
  <si>
    <t>Club Fee</t>
  </si>
  <si>
    <t>Total Reg</t>
  </si>
  <si>
    <t>Total Fees</t>
  </si>
  <si>
    <t># of Months</t>
  </si>
  <si>
    <t>Annual Weighted Average</t>
  </si>
  <si>
    <t>General Instructions</t>
  </si>
  <si>
    <t xml:space="preserve">Use the spinner to fill in gray fields </t>
  </si>
  <si>
    <t>White fields calculate automatically</t>
  </si>
  <si>
    <t>Blue fields calculate automatically</t>
  </si>
  <si>
    <t>Step by Step Instructions</t>
  </si>
  <si>
    <t>Total Program Tab</t>
  </si>
  <si>
    <t>Go to "Total Program" Tab</t>
  </si>
  <si>
    <t>Input Annual Pool Costs</t>
  </si>
  <si>
    <t>Input Annual Gym/Room Costs</t>
  </si>
  <si>
    <t>Input Annual Coach Costs</t>
  </si>
  <si>
    <t>Input Additional Annual Costs</t>
  </si>
  <si>
    <t>Month to Month Programs</t>
  </si>
  <si>
    <t>How many weeks annually?</t>
  </si>
  <si>
    <t>Weekly Pool Practice length (Hrs)</t>
  </si>
  <si>
    <t>Weekly Gym/Room length (Hrs)</t>
  </si>
  <si>
    <t>Weekly Practice length (Hrs)</t>
  </si>
  <si>
    <t>Annual Gym/Room Fees</t>
  </si>
  <si>
    <t>Annual Coach Fees</t>
  </si>
  <si>
    <t>POOL COSTS</t>
  </si>
  <si>
    <t>GYM/ROOM COSTS</t>
  </si>
  <si>
    <t>SMALL ROUTINE COSTS</t>
  </si>
  <si>
    <t>Hourly Cost Gym/Room</t>
  </si>
  <si>
    <t>Pool Fees/Per Lane/Per Hr</t>
  </si>
  <si>
    <t>COACHES COSTS</t>
  </si>
  <si>
    <t>Determine Breakeven for Each Month to Month Programs</t>
  </si>
  <si>
    <t>Input Revenue Variables</t>
  </si>
  <si>
    <t>Input Pool Costs</t>
  </si>
  <si>
    <t>Input Gym/Room Costs</t>
  </si>
  <si>
    <t>Input Small Routine Costs</t>
  </si>
  <si>
    <t>Inut Coach Costs</t>
  </si>
  <si>
    <t>Benefit Costs</t>
  </si>
  <si>
    <t>Employer Tax Calculator</t>
  </si>
  <si>
    <t>Estimated at 8.25% of pay. Or see:</t>
  </si>
  <si>
    <t>Input Costs per Swimmer</t>
  </si>
  <si>
    <t>If # of swimmers needed to break even is too high, adjust fees or expenses</t>
  </si>
  <si>
    <t>Input final fees into Total Programs worksheet</t>
  </si>
  <si>
    <t>Determine Breakeven for All Sessions (e.g., summer camps)</t>
  </si>
  <si>
    <t>How many weeks in a session?</t>
  </si>
  <si>
    <t>Programs - Sessions</t>
  </si>
  <si>
    <t>Determine  Breakeven for Events &amp; Clinics</t>
  </si>
  <si>
    <t>Input Meet Revenue Variables</t>
  </si>
  <si>
    <t>Input Meet Expense Variables</t>
  </si>
  <si>
    <t>Determine average # of routines for each entry (you can use historical data = total # of routine fees paid/# of sponsor fees paid)</t>
  </si>
  <si>
    <t>Input Clinic Revenue Variables</t>
  </si>
  <si>
    <t>Input Clinic Expense Variables</t>
  </si>
  <si>
    <t>Events &amp; Clinics</t>
  </si>
  <si>
    <t>Avg # of Routines</t>
  </si>
  <si>
    <t>MONTH TO MONTH PROGRAMS</t>
  </si>
  <si>
    <t>TOTAL PROGRAM</t>
  </si>
  <si>
    <t>Record info for each program (e.g., 16-19, 13-15, etc)</t>
  </si>
  <si>
    <t>Record info for each program (e.g., summer camp, etc)</t>
  </si>
  <si>
    <t>Record info for each event or clinic</t>
  </si>
  <si>
    <t>Note:</t>
  </si>
  <si>
    <t>INSTRUCTIONS:</t>
  </si>
  <si>
    <t>Go to Month to Month Programs</t>
  </si>
  <si>
    <t xml:space="preserve">Go to Total Programs to Input </t>
  </si>
  <si>
    <t>Go to Programs - Sessions</t>
  </si>
  <si>
    <t>Go to Total Program to Input</t>
  </si>
  <si>
    <t>Go to Events and Clinics</t>
  </si>
  <si>
    <t>Go to Total Program</t>
  </si>
  <si>
    <t>Part A</t>
  </si>
  <si>
    <t>Part B</t>
  </si>
  <si>
    <t>Part C</t>
  </si>
  <si>
    <t>Part D</t>
  </si>
  <si>
    <t>24</t>
  </si>
  <si>
    <t>21  Avg. # of Routines per Swimmer</t>
  </si>
  <si>
    <t>Event 1 - Revenue</t>
  </si>
  <si>
    <t>Event 2 - Revenue</t>
  </si>
  <si>
    <t>Event 3 - Revenue</t>
  </si>
  <si>
    <t>Event 4 - Revenue</t>
  </si>
  <si>
    <t>Clinic 1 - Revenue</t>
  </si>
  <si>
    <t>Clinic 2 - Revenue</t>
  </si>
  <si>
    <t>Clinic 3 - Revenue</t>
  </si>
  <si>
    <t>Clinic 4- Revenue</t>
  </si>
  <si>
    <t>Professional Membership</t>
  </si>
  <si>
    <t>Orange fields need to be filled in</t>
  </si>
  <si>
    <t xml:space="preserve">Determine average # of routines </t>
  </si>
  <si>
    <t>for each entry (you can use historical</t>
  </si>
  <si>
    <t>data = total # of routine fees paid/#</t>
  </si>
  <si>
    <t>of sponsor fees paid)</t>
  </si>
  <si>
    <t>Instructions for Breakeven Model Worksheet</t>
  </si>
  <si>
    <t>by Anne Schulte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</si>
</sst>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"/>
    <numFmt numFmtId="167" formatCode="&quot;$&quot;#,##0.00"/>
    <numFmt numFmtId="168" formatCode="&quot;$&quot;#,##0.0"/>
  </numFmts>
  <fonts count="3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4"/>
      <color theme="1"/>
      <name val="Calibri"/>
      <family val="2"/>
    </font>
    <font>
      <sz val="14"/>
      <color rgb="FF3F3F76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 (Body)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3F3F76"/>
      <name val="Calibri (Body)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u/>
      <sz val="16"/>
      <color rgb="FF0070C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theme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rgb="FF7F7F7F"/>
      </left>
      <right style="slantDashDot">
        <color auto="1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slantDashDot">
        <color auto="1"/>
      </right>
      <top style="thin">
        <color theme="0" tint="-0.499984740745262"/>
      </top>
      <bottom style="slantDashDot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slantDashDot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slantDashDot">
        <color theme="1"/>
      </right>
      <top style="medium">
        <color theme="0" tint="-0.34998626667073579"/>
      </top>
      <bottom/>
      <diagonal/>
    </border>
    <border>
      <left style="slantDashDot">
        <color auto="1"/>
      </left>
      <right style="medium">
        <color theme="0" tint="-0.34998626667073579"/>
      </right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slantDashDot">
        <color theme="1"/>
      </bottom>
      <diagonal/>
    </border>
    <border>
      <left style="thin">
        <color theme="0" tint="-0.499984740745262"/>
      </left>
      <right style="medium">
        <color indexed="64"/>
      </right>
      <top style="slantDashDot">
        <color theme="1"/>
      </top>
      <bottom style="thin">
        <color theme="0" tint="-0.499984740745262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medium">
        <color theme="1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theme="1"/>
      </right>
      <top style="thin">
        <color rgb="FF7F7F7F"/>
      </top>
      <bottom style="medium">
        <color theme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21" fillId="0" borderId="0" applyNumberFormat="0" applyFill="0" applyBorder="0" applyAlignment="0" applyProtection="0"/>
  </cellStyleXfs>
  <cellXfs count="200">
    <xf numFmtId="0" fontId="0" fillId="0" borderId="0" xfId="0"/>
    <xf numFmtId="0" fontId="4" fillId="0" borderId="0" xfId="0" applyFont="1"/>
    <xf numFmtId="0" fontId="11" fillId="0" borderId="0" xfId="0" applyFont="1"/>
    <xf numFmtId="5" fontId="6" fillId="4" borderId="0" xfId="2" applyNumberFormat="1" applyFont="1" applyFill="1" applyBorder="1"/>
    <xf numFmtId="0" fontId="6" fillId="0" borderId="0" xfId="0" applyFont="1" applyBorder="1"/>
    <xf numFmtId="0" fontId="0" fillId="0" borderId="0" xfId="0" applyBorder="1"/>
    <xf numFmtId="166" fontId="9" fillId="2" borderId="29" xfId="3" applyNumberFormat="1" applyFont="1" applyBorder="1"/>
    <xf numFmtId="0" fontId="20" fillId="0" borderId="0" xfId="0" applyFont="1"/>
    <xf numFmtId="0" fontId="22" fillId="0" borderId="0" xfId="0" applyFont="1"/>
    <xf numFmtId="0" fontId="8" fillId="7" borderId="34" xfId="0" applyFont="1" applyFill="1" applyBorder="1"/>
    <xf numFmtId="0" fontId="11" fillId="0" borderId="35" xfId="0" applyFont="1" applyBorder="1"/>
    <xf numFmtId="0" fontId="0" fillId="0" borderId="0" xfId="0" applyAlignment="1">
      <alignment horizontal="left"/>
    </xf>
    <xf numFmtId="0" fontId="20" fillId="0" borderId="0" xfId="0" applyFont="1"/>
    <xf numFmtId="0" fontId="0" fillId="0" borderId="0" xfId="0"/>
    <xf numFmtId="0" fontId="23" fillId="0" borderId="0" xfId="0" applyFont="1"/>
    <xf numFmtId="0" fontId="4" fillId="0" borderId="0" xfId="0" applyFont="1" applyAlignment="1">
      <alignment horizontal="center"/>
    </xf>
    <xf numFmtId="0" fontId="24" fillId="0" borderId="0" xfId="5" quotePrefix="1" applyFont="1"/>
    <xf numFmtId="0" fontId="25" fillId="0" borderId="0" xfId="5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2" fillId="0" borderId="0" xfId="0" applyFont="1"/>
    <xf numFmtId="0" fontId="2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8" fillId="0" borderId="0" xfId="0" applyFont="1"/>
    <xf numFmtId="5" fontId="6" fillId="4" borderId="4" xfId="2" applyNumberFormat="1" applyFont="1" applyFill="1" applyBorder="1" applyProtection="1">
      <protection hidden="1"/>
    </xf>
    <xf numFmtId="1" fontId="7" fillId="5" borderId="2" xfId="4" applyNumberFormat="1" applyFont="1" applyFill="1" applyProtection="1">
      <protection hidden="1"/>
    </xf>
    <xf numFmtId="5" fontId="6" fillId="4" borderId="7" xfId="2" applyNumberFormat="1" applyFont="1" applyFill="1" applyBorder="1" applyProtection="1">
      <protection hidden="1"/>
    </xf>
    <xf numFmtId="0" fontId="29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6" fillId="4" borderId="3" xfId="0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  <xf numFmtId="7" fontId="0" fillId="0" borderId="0" xfId="0" applyNumberFormat="1" applyProtection="1">
      <protection locked="0"/>
    </xf>
    <xf numFmtId="165" fontId="0" fillId="0" borderId="0" xfId="1" applyNumberFormat="1" applyFont="1" applyProtection="1">
      <protection locked="0"/>
    </xf>
    <xf numFmtId="0" fontId="6" fillId="4" borderId="6" xfId="0" applyFont="1" applyFill="1" applyBorder="1" applyProtection="1">
      <protection locked="0"/>
    </xf>
    <xf numFmtId="5" fontId="0" fillId="0" borderId="0" xfId="0" applyNumberFormat="1" applyProtection="1">
      <protection locked="0"/>
    </xf>
    <xf numFmtId="0" fontId="13" fillId="0" borderId="22" xfId="0" applyFont="1" applyFill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6" fillId="0" borderId="24" xfId="0" applyFont="1" applyBorder="1" applyProtection="1">
      <protection locked="0"/>
    </xf>
    <xf numFmtId="0" fontId="5" fillId="0" borderId="25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26" xfId="0" applyFont="1" applyBorder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5" xfId="0" applyFont="1" applyBorder="1" applyProtection="1">
      <protection locked="0"/>
    </xf>
    <xf numFmtId="166" fontId="6" fillId="0" borderId="30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6" fontId="6" fillId="0" borderId="16" xfId="0" applyNumberFormat="1" applyFont="1" applyBorder="1" applyProtection="1">
      <protection locked="0"/>
    </xf>
    <xf numFmtId="166" fontId="6" fillId="0" borderId="0" xfId="0" applyNumberFormat="1" applyFont="1" applyBorder="1" applyProtection="1">
      <protection locked="0"/>
    </xf>
    <xf numFmtId="0" fontId="19" fillId="0" borderId="25" xfId="0" applyFont="1" applyBorder="1" applyProtection="1">
      <protection locked="0"/>
    </xf>
    <xf numFmtId="165" fontId="15" fillId="0" borderId="0" xfId="1" applyNumberFormat="1" applyFont="1" applyProtection="1">
      <protection locked="0"/>
    </xf>
    <xf numFmtId="0" fontId="6" fillId="0" borderId="25" xfId="0" applyFont="1" applyFill="1" applyBorder="1" applyProtection="1">
      <protection locked="0"/>
    </xf>
    <xf numFmtId="0" fontId="6" fillId="0" borderId="27" xfId="0" applyFont="1" applyFill="1" applyBorder="1" applyProtection="1">
      <protection locked="0"/>
    </xf>
    <xf numFmtId="166" fontId="6" fillId="0" borderId="32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41" fontId="15" fillId="0" borderId="0" xfId="1" applyNumberFormat="1" applyFont="1" applyProtection="1">
      <protection locked="0"/>
    </xf>
    <xf numFmtId="0" fontId="6" fillId="0" borderId="0" xfId="0" applyFont="1" applyFill="1" applyBorder="1" applyProtection="1">
      <protection locked="0"/>
    </xf>
    <xf numFmtId="0" fontId="0" fillId="0" borderId="25" xfId="0" applyBorder="1" applyProtection="1">
      <protection locked="0"/>
    </xf>
    <xf numFmtId="166" fontId="6" fillId="0" borderId="26" xfId="0" applyNumberFormat="1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165" fontId="17" fillId="0" borderId="0" xfId="1" applyNumberFormat="1" applyFont="1" applyProtection="1">
      <protection locked="0"/>
    </xf>
    <xf numFmtId="0" fontId="6" fillId="0" borderId="0" xfId="0" quotePrefix="1" applyFont="1" applyAlignment="1" applyProtection="1">
      <alignment horizontal="center"/>
      <protection locked="0"/>
    </xf>
    <xf numFmtId="166" fontId="9" fillId="2" borderId="1" xfId="3" applyNumberFormat="1" applyFont="1" applyBorder="1" applyProtection="1">
      <protection locked="0"/>
    </xf>
    <xf numFmtId="165" fontId="9" fillId="2" borderId="1" xfId="1" applyNumberFormat="1" applyFont="1" applyFill="1" applyBorder="1" applyProtection="1">
      <protection locked="0"/>
    </xf>
    <xf numFmtId="166" fontId="9" fillId="2" borderId="29" xfId="3" applyNumberFormat="1" applyFont="1" applyBorder="1" applyProtection="1">
      <protection locked="0"/>
    </xf>
    <xf numFmtId="0" fontId="0" fillId="0" borderId="27" xfId="0" applyBorder="1" applyProtection="1">
      <protection locked="0"/>
    </xf>
    <xf numFmtId="0" fontId="6" fillId="0" borderId="28" xfId="0" applyFont="1" applyBorder="1" applyProtection="1">
      <protection locked="0"/>
    </xf>
    <xf numFmtId="166" fontId="9" fillId="0" borderId="0" xfId="3" applyNumberFormat="1" applyFont="1" applyFill="1" applyBorder="1" applyProtection="1">
      <protection locked="0"/>
    </xf>
    <xf numFmtId="166" fontId="0" fillId="0" borderId="0" xfId="0" applyNumberFormat="1" applyProtection="1">
      <protection locked="0"/>
    </xf>
    <xf numFmtId="0" fontId="11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Fill="1" applyProtection="1">
      <protection locked="0"/>
    </xf>
    <xf numFmtId="166" fontId="9" fillId="0" borderId="1" xfId="3" applyNumberFormat="1" applyFont="1" applyFill="1" applyBorder="1" applyProtection="1">
      <protection locked="0"/>
    </xf>
    <xf numFmtId="165" fontId="9" fillId="0" borderId="1" xfId="1" applyNumberFormat="1" applyFont="1" applyFill="1" applyBorder="1" applyProtection="1">
      <protection locked="0"/>
    </xf>
    <xf numFmtId="165" fontId="9" fillId="0" borderId="0" xfId="1" applyNumberFormat="1" applyFont="1" applyFill="1" applyBorder="1" applyProtection="1">
      <protection locked="0"/>
    </xf>
    <xf numFmtId="166" fontId="9" fillId="0" borderId="18" xfId="3" applyNumberFormat="1" applyFont="1" applyFill="1" applyBorder="1" applyProtection="1">
      <protection locked="0"/>
    </xf>
    <xf numFmtId="0" fontId="0" fillId="0" borderId="19" xfId="0" applyBorder="1" applyProtection="1">
      <protection locked="0"/>
    </xf>
    <xf numFmtId="166" fontId="9" fillId="2" borderId="1" xfId="2" applyNumberFormat="1" applyFont="1" applyFill="1" applyBorder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165" fontId="18" fillId="0" borderId="0" xfId="0" applyNumberFormat="1" applyFont="1" applyProtection="1">
      <protection locked="0"/>
    </xf>
    <xf numFmtId="168" fontId="0" fillId="0" borderId="0" xfId="0" applyNumberFormat="1" applyProtection="1">
      <protection locked="0"/>
    </xf>
    <xf numFmtId="0" fontId="21" fillId="0" borderId="0" xfId="5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7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0" xfId="0" applyProtection="1">
      <protection locked="0"/>
    </xf>
    <xf numFmtId="167" fontId="18" fillId="0" borderId="17" xfId="0" applyNumberFormat="1" applyFont="1" applyBorder="1" applyAlignment="1" applyProtection="1">
      <alignment horizontal="center"/>
      <protection locked="0"/>
    </xf>
    <xf numFmtId="0" fontId="2" fillId="2" borderId="1" xfId="3" applyProtection="1">
      <protection locked="0"/>
    </xf>
    <xf numFmtId="16" fontId="0" fillId="0" borderId="0" xfId="0" quotePrefix="1" applyNumberFormat="1" applyAlignment="1" applyProtection="1">
      <alignment horizontal="center"/>
      <protection locked="0"/>
    </xf>
    <xf numFmtId="166" fontId="9" fillId="2" borderId="0" xfId="3" applyNumberFormat="1" applyFont="1" applyBorder="1" applyProtection="1">
      <protection locked="0"/>
    </xf>
    <xf numFmtId="166" fontId="9" fillId="0" borderId="19" xfId="3" applyNumberFormat="1" applyFont="1" applyFill="1" applyBorder="1" applyProtection="1">
      <protection locked="0"/>
    </xf>
    <xf numFmtId="166" fontId="6" fillId="0" borderId="30" xfId="0" applyNumberFormat="1" applyFont="1" applyBorder="1" applyProtection="1">
      <protection hidden="1"/>
    </xf>
    <xf numFmtId="166" fontId="9" fillId="0" borderId="0" xfId="3" applyNumberFormat="1" applyFont="1" applyFill="1" applyBorder="1" applyProtection="1">
      <protection hidden="1"/>
    </xf>
    <xf numFmtId="167" fontId="6" fillId="0" borderId="1" xfId="0" applyNumberFormat="1" applyFont="1" applyBorder="1" applyProtection="1">
      <protection hidden="1"/>
    </xf>
    <xf numFmtId="0" fontId="30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22" xfId="0" applyFon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23" xfId="0" applyFont="1" applyBorder="1" applyProtection="1">
      <protection locked="0"/>
    </xf>
    <xf numFmtId="1" fontId="0" fillId="0" borderId="0" xfId="0" applyNumberFormat="1" applyProtection="1">
      <protection locked="0"/>
    </xf>
    <xf numFmtId="0" fontId="8" fillId="0" borderId="40" xfId="0" applyFont="1" applyBorder="1" applyProtection="1">
      <protection locked="0"/>
    </xf>
    <xf numFmtId="0" fontId="6" fillId="7" borderId="10" xfId="0" applyFont="1" applyFill="1" applyBorder="1" applyProtection="1">
      <protection locked="0"/>
    </xf>
    <xf numFmtId="0" fontId="11" fillId="0" borderId="25" xfId="0" applyFont="1" applyBorder="1" applyProtection="1">
      <protection locked="0"/>
    </xf>
    <xf numFmtId="0" fontId="6" fillId="0" borderId="3" xfId="0" applyFont="1" applyBorder="1" applyProtection="1">
      <protection locked="0"/>
    </xf>
    <xf numFmtId="166" fontId="9" fillId="2" borderId="43" xfId="3" applyNumberFormat="1" applyFont="1" applyBorder="1" applyProtection="1">
      <protection locked="0"/>
    </xf>
    <xf numFmtId="0" fontId="6" fillId="0" borderId="5" xfId="0" applyFont="1" applyBorder="1" applyProtection="1">
      <protection locked="0"/>
    </xf>
    <xf numFmtId="166" fontId="9" fillId="2" borderId="41" xfId="3" applyNumberFormat="1" applyFont="1" applyBorder="1" applyProtection="1">
      <protection locked="0"/>
    </xf>
    <xf numFmtId="166" fontId="14" fillId="2" borderId="30" xfId="3" applyNumberFormat="1" applyFont="1" applyBorder="1" applyProtection="1">
      <protection locked="0"/>
    </xf>
    <xf numFmtId="165" fontId="9" fillId="2" borderId="41" xfId="1" applyNumberFormat="1" applyFont="1" applyFill="1" applyBorder="1" applyProtection="1">
      <protection locked="0"/>
    </xf>
    <xf numFmtId="165" fontId="6" fillId="0" borderId="26" xfId="1" applyNumberFormat="1" applyFont="1" applyBorder="1" applyProtection="1">
      <protection locked="0"/>
    </xf>
    <xf numFmtId="0" fontId="0" fillId="0" borderId="9" xfId="0" applyBorder="1" applyProtection="1">
      <protection locked="0"/>
    </xf>
    <xf numFmtId="0" fontId="10" fillId="0" borderId="5" xfId="0" applyFont="1" applyBorder="1" applyProtection="1">
      <protection locked="0"/>
    </xf>
    <xf numFmtId="168" fontId="0" fillId="0" borderId="0" xfId="0" applyNumberFormat="1" applyProtection="1">
      <protection locked="0"/>
    </xf>
    <xf numFmtId="0" fontId="8" fillId="0" borderId="5" xfId="0" applyFont="1" applyBorder="1" applyProtection="1">
      <protection locked="0"/>
    </xf>
    <xf numFmtId="166" fontId="9" fillId="2" borderId="30" xfId="3" applyNumberFormat="1" applyFont="1" applyBorder="1" applyProtection="1">
      <protection locked="0"/>
    </xf>
    <xf numFmtId="0" fontId="2" fillId="2" borderId="1" xfId="3" applyProtection="1">
      <protection locked="0"/>
    </xf>
    <xf numFmtId="0" fontId="9" fillId="2" borderId="41" xfId="3" applyFont="1" applyBorder="1" applyProtection="1">
      <protection locked="0"/>
    </xf>
    <xf numFmtId="0" fontId="6" fillId="7" borderId="36" xfId="0" applyFont="1" applyFill="1" applyBorder="1" applyProtection="1">
      <protection locked="0"/>
    </xf>
    <xf numFmtId="0" fontId="8" fillId="6" borderId="36" xfId="0" applyFont="1" applyFill="1" applyBorder="1" applyProtection="1">
      <protection locked="0"/>
    </xf>
    <xf numFmtId="0" fontId="6" fillId="0" borderId="27" xfId="0" applyFont="1" applyBorder="1" applyProtection="1">
      <protection locked="0"/>
    </xf>
    <xf numFmtId="166" fontId="9" fillId="2" borderId="32" xfId="3" applyNumberFormat="1" applyFont="1" applyBorder="1" applyProtection="1">
      <protection locked="0"/>
    </xf>
    <xf numFmtId="0" fontId="0" fillId="0" borderId="28" xfId="0" applyBorder="1" applyProtection="1">
      <protection locked="0"/>
    </xf>
    <xf numFmtId="0" fontId="6" fillId="0" borderId="6" xfId="0" applyFont="1" applyBorder="1" applyProtection="1">
      <protection locked="0"/>
    </xf>
    <xf numFmtId="165" fontId="9" fillId="2" borderId="42" xfId="1" applyNumberFormat="1" applyFont="1" applyFill="1" applyBorder="1" applyProtection="1">
      <protection locked="0"/>
    </xf>
    <xf numFmtId="0" fontId="8" fillId="6" borderId="37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6" fillId="7" borderId="38" xfId="0" applyFont="1" applyFill="1" applyBorder="1" applyProtection="1">
      <protection locked="0"/>
    </xf>
    <xf numFmtId="0" fontId="6" fillId="6" borderId="39" xfId="0" applyFont="1" applyFill="1" applyBorder="1" applyProtection="1">
      <protection locked="0"/>
    </xf>
    <xf numFmtId="166" fontId="9" fillId="2" borderId="33" xfId="3" applyNumberFormat="1" applyFont="1" applyBorder="1" applyProtection="1">
      <protection locked="0"/>
    </xf>
    <xf numFmtId="0" fontId="6" fillId="0" borderId="23" xfId="0" applyFon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" fontId="6" fillId="0" borderId="0" xfId="0" applyNumberFormat="1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22" xfId="0" applyFont="1" applyFill="1" applyBorder="1" applyProtection="1">
      <protection locked="0"/>
    </xf>
    <xf numFmtId="165" fontId="14" fillId="2" borderId="0" xfId="1" applyNumberFormat="1" applyFont="1" applyFill="1" applyBorder="1" applyProtection="1">
      <protection locked="0"/>
    </xf>
    <xf numFmtId="166" fontId="14" fillId="2" borderId="47" xfId="3" applyNumberFormat="1" applyFont="1" applyBorder="1" applyProtection="1">
      <protection locked="0"/>
    </xf>
    <xf numFmtId="166" fontId="14" fillId="2" borderId="48" xfId="3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8" fillId="6" borderId="10" xfId="0" applyFont="1" applyFill="1" applyBorder="1" applyProtection="1">
      <protection locked="0"/>
    </xf>
    <xf numFmtId="0" fontId="8" fillId="7" borderId="10" xfId="0" applyFont="1" applyFill="1" applyBorder="1" applyProtection="1">
      <protection locked="0"/>
    </xf>
    <xf numFmtId="166" fontId="6" fillId="4" borderId="4" xfId="0" applyNumberFormat="1" applyFont="1" applyFill="1" applyBorder="1" applyProtection="1">
      <protection hidden="1"/>
    </xf>
    <xf numFmtId="164" fontId="7" fillId="5" borderId="2" xfId="4" applyNumberFormat="1" applyFont="1" applyFill="1" applyProtection="1">
      <protection hidden="1"/>
    </xf>
    <xf numFmtId="166" fontId="6" fillId="0" borderId="23" xfId="1" applyNumberFormat="1" applyFont="1" applyBorder="1" applyProtection="1">
      <protection hidden="1"/>
    </xf>
    <xf numFmtId="166" fontId="6" fillId="0" borderId="0" xfId="1" applyNumberFormat="1" applyFont="1" applyBorder="1" applyProtection="1">
      <protection hidden="1"/>
    </xf>
    <xf numFmtId="0" fontId="11" fillId="0" borderId="0" xfId="0" applyFont="1" applyBorder="1" applyProtection="1">
      <protection hidden="1"/>
    </xf>
    <xf numFmtId="166" fontId="11" fillId="0" borderId="0" xfId="0" applyNumberFormat="1" applyFont="1" applyBorder="1" applyProtection="1">
      <protection hidden="1"/>
    </xf>
    <xf numFmtId="0" fontId="4" fillId="0" borderId="0" xfId="0" applyFont="1" applyAlignment="1" applyProtection="1">
      <alignment wrapText="1"/>
      <protection locked="0"/>
    </xf>
    <xf numFmtId="0" fontId="12" fillId="0" borderId="0" xfId="0" quotePrefix="1" applyFont="1" applyAlignment="1" applyProtection="1">
      <alignment horizontal="center"/>
      <protection locked="0"/>
    </xf>
    <xf numFmtId="5" fontId="6" fillId="0" borderId="0" xfId="2" applyNumberFormat="1" applyFont="1" applyFill="1" applyBorder="1" applyProtection="1">
      <protection locked="0"/>
    </xf>
    <xf numFmtId="0" fontId="11" fillId="0" borderId="3" xfId="0" applyFont="1" applyBorder="1" applyProtection="1">
      <protection locked="0"/>
    </xf>
    <xf numFmtId="166" fontId="9" fillId="2" borderId="15" xfId="3" applyNumberFormat="1" applyFont="1" applyBorder="1" applyProtection="1">
      <protection locked="0"/>
    </xf>
    <xf numFmtId="0" fontId="0" fillId="0" borderId="8" xfId="0" applyBorder="1" applyProtection="1">
      <protection locked="0"/>
    </xf>
    <xf numFmtId="0" fontId="6" fillId="0" borderId="8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0" borderId="44" xfId="0" applyFont="1" applyBorder="1" applyProtection="1">
      <protection locked="0"/>
    </xf>
    <xf numFmtId="5" fontId="9" fillId="2" borderId="45" xfId="2" applyNumberFormat="1" applyFont="1" applyFill="1" applyBorder="1" applyProtection="1">
      <protection locked="0"/>
    </xf>
    <xf numFmtId="166" fontId="9" fillId="2" borderId="1" xfId="3" applyNumberFormat="1" applyFont="1" applyProtection="1">
      <protection locked="0"/>
    </xf>
    <xf numFmtId="5" fontId="2" fillId="2" borderId="7" xfId="3" applyNumberFormat="1" applyBorder="1" applyProtection="1">
      <protection locked="0"/>
    </xf>
    <xf numFmtId="166" fontId="9" fillId="2" borderId="21" xfId="3" applyNumberFormat="1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left" indent="1"/>
      <protection locked="0"/>
    </xf>
    <xf numFmtId="2" fontId="0" fillId="0" borderId="11" xfId="0" applyNumberFormat="1" applyBorder="1" applyProtection="1">
      <protection locked="0"/>
    </xf>
    <xf numFmtId="0" fontId="0" fillId="0" borderId="7" xfId="0" applyBorder="1" applyProtection="1">
      <protection locked="0"/>
    </xf>
    <xf numFmtId="2" fontId="6" fillId="0" borderId="0" xfId="0" applyNumberFormat="1" applyFont="1" applyProtection="1">
      <protection locked="0"/>
    </xf>
    <xf numFmtId="0" fontId="5" fillId="0" borderId="11" xfId="0" applyFont="1" applyBorder="1" applyProtection="1">
      <protection locked="0"/>
    </xf>
    <xf numFmtId="0" fontId="6" fillId="0" borderId="11" xfId="0" applyFont="1" applyBorder="1" applyProtection="1">
      <protection locked="0"/>
    </xf>
    <xf numFmtId="166" fontId="9" fillId="2" borderId="13" xfId="3" applyNumberFormat="1" applyFont="1" applyBorder="1" applyProtection="1">
      <protection locked="0"/>
    </xf>
    <xf numFmtId="166" fontId="9" fillId="2" borderId="12" xfId="3" applyNumberFormat="1" applyFont="1" applyBorder="1" applyProtection="1">
      <protection locked="0"/>
    </xf>
    <xf numFmtId="166" fontId="9" fillId="2" borderId="20" xfId="3" applyNumberFormat="1" applyFont="1" applyBorder="1" applyProtection="1">
      <protection locked="0"/>
    </xf>
    <xf numFmtId="0" fontId="6" fillId="0" borderId="8" xfId="0" applyFont="1" applyFill="1" applyBorder="1" applyProtection="1">
      <protection locked="0"/>
    </xf>
    <xf numFmtId="166" fontId="9" fillId="2" borderId="14" xfId="3" applyNumberFormat="1" applyFont="1" applyBorder="1" applyProtection="1">
      <protection locked="0"/>
    </xf>
    <xf numFmtId="0" fontId="2" fillId="2" borderId="15" xfId="3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6" fillId="0" borderId="9" xfId="0" applyFont="1" applyBorder="1" applyProtection="1">
      <protection locked="0"/>
    </xf>
    <xf numFmtId="0" fontId="9" fillId="2" borderId="1" xfId="3" applyFont="1" applyProtection="1">
      <protection locked="0"/>
    </xf>
    <xf numFmtId="166" fontId="6" fillId="0" borderId="9" xfId="0" applyNumberFormat="1" applyFont="1" applyBorder="1" applyProtection="1">
      <protection locked="0"/>
    </xf>
    <xf numFmtId="0" fontId="6" fillId="0" borderId="11" xfId="0" applyFont="1" applyBorder="1" applyAlignment="1" applyProtection="1">
      <alignment horizontal="center"/>
      <protection locked="0"/>
    </xf>
    <xf numFmtId="166" fontId="13" fillId="0" borderId="7" xfId="0" applyNumberFormat="1" applyFont="1" applyBorder="1" applyProtection="1">
      <protection locked="0"/>
    </xf>
    <xf numFmtId="166" fontId="6" fillId="0" borderId="8" xfId="0" applyNumberFormat="1" applyFont="1" applyBorder="1" applyProtection="1">
      <protection hidden="1"/>
    </xf>
    <xf numFmtId="166" fontId="6" fillId="0" borderId="0" xfId="0" applyNumberFormat="1" applyFont="1" applyProtection="1">
      <protection hidden="1"/>
    </xf>
    <xf numFmtId="166" fontId="6" fillId="0" borderId="46" xfId="0" applyNumberFormat="1" applyFont="1" applyBorder="1" applyProtection="1">
      <protection hidden="1"/>
    </xf>
    <xf numFmtId="166" fontId="6" fillId="0" borderId="31" xfId="0" applyNumberFormat="1" applyFont="1" applyBorder="1" applyProtection="1">
      <protection hidden="1"/>
    </xf>
    <xf numFmtId="166" fontId="6" fillId="0" borderId="16" xfId="2" applyNumberFormat="1" applyFont="1" applyBorder="1" applyProtection="1">
      <protection hidden="1"/>
    </xf>
    <xf numFmtId="166" fontId="6" fillId="0" borderId="16" xfId="0" applyNumberFormat="1" applyFont="1" applyBorder="1" applyProtection="1">
      <protection hidden="1"/>
    </xf>
    <xf numFmtId="166" fontId="9" fillId="0" borderId="1" xfId="3" applyNumberFormat="1" applyFont="1" applyFill="1" applyBorder="1" applyProtection="1">
      <protection hidden="1"/>
    </xf>
    <xf numFmtId="0" fontId="31" fillId="0" borderId="0" xfId="0" applyFont="1"/>
    <xf numFmtId="165" fontId="9" fillId="0" borderId="0" xfId="1" applyNumberFormat="1" applyFont="1" applyFill="1" applyBorder="1" applyProtection="1">
      <protection hidden="1"/>
    </xf>
  </cellXfs>
  <cellStyles count="6">
    <cellStyle name="Comma" xfId="1" builtinId="3"/>
    <cellStyle name="Currency" xfId="2" builtinId="4"/>
    <cellStyle name="Hyperlink" xfId="5" builtinId="8"/>
    <cellStyle name="Input" xfId="3" builtinId="20"/>
    <cellStyle name="Normal" xfId="0" builtinId="0"/>
    <cellStyle name="Output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15" fmlaLink="#REF!" max="7" page="10" val="0"/>
</file>

<file path=xl/ctrlProps/ctrlProp10.xml><?xml version="1.0" encoding="utf-8"?>
<formControlPr xmlns="http://schemas.microsoft.com/office/spreadsheetml/2009/9/main" objectType="Spin" dx="15" fmlaLink="$F$21" max="12" min="1" page="10"/>
</file>

<file path=xl/ctrlProps/ctrlProp11.xml><?xml version="1.0" encoding="utf-8"?>
<formControlPr xmlns="http://schemas.microsoft.com/office/spreadsheetml/2009/9/main" objectType="Spin" dx="15" fmlaLink="$F20" max="52" page="10" val="0"/>
</file>

<file path=xl/ctrlProps/ctrlProp12.xml><?xml version="1.0" encoding="utf-8"?>
<formControlPr xmlns="http://schemas.microsoft.com/office/spreadsheetml/2009/9/main" objectType="Spin" dx="15" fmlaLink="$H19" inc="15" max="2400" page="10" val="1200"/>
</file>

<file path=xl/ctrlProps/ctrlProp13.xml><?xml version="1.0" encoding="utf-8"?>
<formControlPr xmlns="http://schemas.microsoft.com/office/spreadsheetml/2009/9/main" objectType="Spin" dx="15" fmlaLink="$H25" inc="15" max="1200" page="10" val="600"/>
</file>

<file path=xl/ctrlProps/ctrlProp14.xml><?xml version="1.0" encoding="utf-8"?>
<formControlPr xmlns="http://schemas.microsoft.com/office/spreadsheetml/2009/9/main" objectType="Spin" dx="15" fmlaLink="$F$22" max="10" page="10" val="0"/>
</file>

<file path=xl/ctrlProps/ctrlProp15.xml><?xml version="1.0" encoding="utf-8"?>
<formControlPr xmlns="http://schemas.microsoft.com/office/spreadsheetml/2009/9/main" objectType="Spin" dx="15" fmlaLink="$F26" max="52" page="10" val="0"/>
</file>

<file path=xl/ctrlProps/ctrlProp16.xml><?xml version="1.0" encoding="utf-8"?>
<formControlPr xmlns="http://schemas.microsoft.com/office/spreadsheetml/2009/9/main" objectType="Spin" dx="15" fmlaLink="$F$17" max="400" min="100" page="10" val="190"/>
</file>

<file path=xl/ctrlProps/ctrlProp2.xml><?xml version="1.0" encoding="utf-8"?>
<formControlPr xmlns="http://schemas.microsoft.com/office/spreadsheetml/2009/9/main" objectType="Spin" dx="15" fmlaLink="$G$20" max="52" page="10" val="0"/>
</file>

<file path=xl/ctrlProps/ctrlProp3.xml><?xml version="1.0" encoding="utf-8"?>
<formControlPr xmlns="http://schemas.microsoft.com/office/spreadsheetml/2009/9/main" objectType="Spin" dx="15" fmlaLink="$I$19" inc="15" max="2400" page="10" val="585"/>
</file>

<file path=xl/ctrlProps/ctrlProp4.xml><?xml version="1.0" encoding="utf-8"?>
<formControlPr xmlns="http://schemas.microsoft.com/office/spreadsheetml/2009/9/main" objectType="Spin" dx="15" fmlaLink="$I$24" inc="15" max="1200" page="10" val="240"/>
</file>

<file path=xl/ctrlProps/ctrlProp5.xml><?xml version="1.0" encoding="utf-8"?>
<formControlPr xmlns="http://schemas.microsoft.com/office/spreadsheetml/2009/9/main" objectType="Spin" dx="15" fmlaLink="$M$10" max="52" page="10" val="0"/>
</file>

<file path=xl/ctrlProps/ctrlProp6.xml><?xml version="1.0" encoding="utf-8"?>
<formControlPr xmlns="http://schemas.microsoft.com/office/spreadsheetml/2009/9/main" objectType="Spin" dx="15" fmlaLink="$O$9" inc="15" max="2100" page="10" val="240"/>
</file>

<file path=xl/ctrlProps/ctrlProp7.xml><?xml version="1.0" encoding="utf-8"?>
<formControlPr xmlns="http://schemas.microsoft.com/office/spreadsheetml/2009/9/main" objectType="Spin" dx="15" fmlaLink="$G$21" max="10" page="10" val="0"/>
</file>

<file path=xl/ctrlProps/ctrlProp8.xml><?xml version="1.0" encoding="utf-8"?>
<formControlPr xmlns="http://schemas.microsoft.com/office/spreadsheetml/2009/9/main" objectType="Spin" dx="15" fmlaLink="$G$25" max="52" page="10" val="0"/>
</file>

<file path=xl/ctrlProps/ctrlProp9.xml><?xml version="1.0" encoding="utf-8"?>
<formControlPr xmlns="http://schemas.microsoft.com/office/spreadsheetml/2009/9/main" objectType="Spin" dx="15" fmlaLink="$M$11" max="1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5</xdr:row>
          <xdr:rowOff>9525</xdr:rowOff>
        </xdr:from>
        <xdr:to>
          <xdr:col>1</xdr:col>
          <xdr:colOff>419100</xdr:colOff>
          <xdr:row>6</xdr:row>
          <xdr:rowOff>28575</xdr:rowOff>
        </xdr:to>
        <xdr:sp macro="" textlink="">
          <xdr:nvSpPr>
            <xdr:cNvPr id="6146" name="Spinner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19</xdr:row>
          <xdr:rowOff>9525</xdr:rowOff>
        </xdr:from>
        <xdr:to>
          <xdr:col>7</xdr:col>
          <xdr:colOff>409575</xdr:colOff>
          <xdr:row>20</xdr:row>
          <xdr:rowOff>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18</xdr:row>
          <xdr:rowOff>9525</xdr:rowOff>
        </xdr:from>
        <xdr:to>
          <xdr:col>7</xdr:col>
          <xdr:colOff>409575</xdr:colOff>
          <xdr:row>19</xdr:row>
          <xdr:rowOff>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23</xdr:row>
          <xdr:rowOff>0</xdr:rowOff>
        </xdr:from>
        <xdr:to>
          <xdr:col>7</xdr:col>
          <xdr:colOff>419100</xdr:colOff>
          <xdr:row>23</xdr:row>
          <xdr:rowOff>238125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9</xdr:row>
          <xdr:rowOff>28575</xdr:rowOff>
        </xdr:from>
        <xdr:to>
          <xdr:col>13</xdr:col>
          <xdr:colOff>428625</xdr:colOff>
          <xdr:row>10</xdr:row>
          <xdr:rowOff>9525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8</xdr:row>
          <xdr:rowOff>28575</xdr:rowOff>
        </xdr:from>
        <xdr:to>
          <xdr:col>13</xdr:col>
          <xdr:colOff>428625</xdr:colOff>
          <xdr:row>9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47625</xdr:colOff>
          <xdr:row>20</xdr:row>
          <xdr:rowOff>28575</xdr:rowOff>
        </xdr:from>
        <xdr:to>
          <xdr:col>7</xdr:col>
          <xdr:colOff>409575</xdr:colOff>
          <xdr:row>21</xdr:row>
          <xdr:rowOff>9525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24</xdr:row>
          <xdr:rowOff>28575</xdr:rowOff>
        </xdr:from>
        <xdr:to>
          <xdr:col>7</xdr:col>
          <xdr:colOff>419100</xdr:colOff>
          <xdr:row>24</xdr:row>
          <xdr:rowOff>257175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47625</xdr:colOff>
          <xdr:row>10</xdr:row>
          <xdr:rowOff>28575</xdr:rowOff>
        </xdr:from>
        <xdr:to>
          <xdr:col>13</xdr:col>
          <xdr:colOff>428625</xdr:colOff>
          <xdr:row>11</xdr:row>
          <xdr:rowOff>9525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</xdr:row>
          <xdr:rowOff>0</xdr:rowOff>
        </xdr:from>
        <xdr:to>
          <xdr:col>6</xdr:col>
          <xdr:colOff>409575</xdr:colOff>
          <xdr:row>21</xdr:row>
          <xdr:rowOff>28575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19</xdr:row>
          <xdr:rowOff>9525</xdr:rowOff>
        </xdr:from>
        <xdr:to>
          <xdr:col>6</xdr:col>
          <xdr:colOff>409575</xdr:colOff>
          <xdr:row>20</xdr:row>
          <xdr:rowOff>0</xdr:rowOff>
        </xdr:to>
        <xdr:sp macro="" textlink="">
          <xdr:nvSpPr>
            <xdr:cNvPr id="3079" name="Spinner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18</xdr:row>
          <xdr:rowOff>9525</xdr:rowOff>
        </xdr:from>
        <xdr:to>
          <xdr:col>6</xdr:col>
          <xdr:colOff>409575</xdr:colOff>
          <xdr:row>19</xdr:row>
          <xdr:rowOff>0</xdr:rowOff>
        </xdr:to>
        <xdr:sp macro="" textlink="">
          <xdr:nvSpPr>
            <xdr:cNvPr id="3080" name="Spinner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24</xdr:row>
          <xdr:rowOff>0</xdr:rowOff>
        </xdr:from>
        <xdr:to>
          <xdr:col>6</xdr:col>
          <xdr:colOff>419100</xdr:colOff>
          <xdr:row>24</xdr:row>
          <xdr:rowOff>238125</xdr:rowOff>
        </xdr:to>
        <xdr:sp macro="" textlink="">
          <xdr:nvSpPr>
            <xdr:cNvPr id="3081" name="Spinner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</xdr:colOff>
          <xdr:row>21</xdr:row>
          <xdr:rowOff>28575</xdr:rowOff>
        </xdr:from>
        <xdr:to>
          <xdr:col>6</xdr:col>
          <xdr:colOff>409575</xdr:colOff>
          <xdr:row>22</xdr:row>
          <xdr:rowOff>9525</xdr:rowOff>
        </xdr:to>
        <xdr:sp macro="" textlink="">
          <xdr:nvSpPr>
            <xdr:cNvPr id="3084" name="Spinner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25</xdr:row>
          <xdr:rowOff>28575</xdr:rowOff>
        </xdr:from>
        <xdr:to>
          <xdr:col>6</xdr:col>
          <xdr:colOff>419100</xdr:colOff>
          <xdr:row>25</xdr:row>
          <xdr:rowOff>257175</xdr:rowOff>
        </xdr:to>
        <xdr:sp macro="" textlink="">
          <xdr:nvSpPr>
            <xdr:cNvPr id="3085" name="Spinner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14</xdr:row>
          <xdr:rowOff>219075</xdr:rowOff>
        </xdr:from>
        <xdr:to>
          <xdr:col>6</xdr:col>
          <xdr:colOff>495300</xdr:colOff>
          <xdr:row>16</xdr:row>
          <xdr:rowOff>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usto.com/tools/employer-tax-calculato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hyperlink" Target="https://gusto.com/tools/employer-tax-calculator" TargetMode="Externa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ctrlProp" Target="../ctrlProps/ctrlProp10.xml"/><Relationship Id="rId7" Type="http://schemas.openxmlformats.org/officeDocument/2006/relationships/ctrlProp" Target="../ctrlProps/ctrlProp1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F8" sqref="F8"/>
    </sheetView>
  </sheetViews>
  <sheetFormatPr defaultColWidth="11" defaultRowHeight="15.75"/>
  <cols>
    <col min="1" max="1" width="10" customWidth="1"/>
    <col min="2" max="2" width="11.5" bestFit="1" customWidth="1"/>
    <col min="3" max="3" width="60" bestFit="1" customWidth="1"/>
    <col min="4" max="4" width="30.625" bestFit="1" customWidth="1"/>
  </cols>
  <sheetData>
    <row r="1" spans="1:4" s="20" customFormat="1" ht="23.25">
      <c r="A1" s="24" t="s">
        <v>263</v>
      </c>
      <c r="B1" s="24"/>
      <c r="C1" s="24"/>
    </row>
    <row r="2" spans="1:4" s="20" customFormat="1" ht="18" customHeight="1">
      <c r="A2" s="198" t="s">
        <v>264</v>
      </c>
      <c r="B2" s="21"/>
      <c r="C2" s="21"/>
    </row>
    <row r="3" spans="1:4" s="20" customFormat="1" ht="23.25">
      <c r="A3" s="21"/>
      <c r="B3" s="21"/>
      <c r="C3" s="21"/>
    </row>
    <row r="4" spans="1:4" ht="21">
      <c r="A4" s="14" t="s">
        <v>183</v>
      </c>
      <c r="B4" s="8"/>
      <c r="C4" s="7"/>
    </row>
    <row r="5" spans="1:4" ht="18.95" customHeight="1" thickBot="1">
      <c r="A5" s="6"/>
      <c r="B5" s="5"/>
      <c r="C5" s="4" t="s">
        <v>258</v>
      </c>
    </row>
    <row r="6" spans="1:4" ht="18.75">
      <c r="A6" s="9"/>
      <c r="B6" s="5"/>
      <c r="C6" s="2" t="s">
        <v>184</v>
      </c>
    </row>
    <row r="7" spans="1:4" ht="21">
      <c r="A7" s="10"/>
      <c r="B7" s="7"/>
      <c r="C7" s="2" t="s">
        <v>185</v>
      </c>
    </row>
    <row r="8" spans="1:4" ht="21">
      <c r="A8" s="3"/>
      <c r="B8" s="7"/>
      <c r="C8" s="2" t="s">
        <v>186</v>
      </c>
    </row>
    <row r="9" spans="1:4" ht="21">
      <c r="A9" s="7"/>
      <c r="B9" s="7"/>
      <c r="C9" s="7"/>
      <c r="D9" s="11"/>
    </row>
    <row r="10" spans="1:4" ht="21">
      <c r="A10" s="7"/>
      <c r="B10" s="7"/>
      <c r="C10" s="7"/>
    </row>
    <row r="11" spans="1:4" ht="21">
      <c r="A11" s="14" t="s">
        <v>187</v>
      </c>
      <c r="B11" s="12"/>
      <c r="C11" s="12"/>
      <c r="D11" s="1"/>
    </row>
    <row r="12" spans="1:4" ht="21">
      <c r="A12" s="15" t="s">
        <v>243</v>
      </c>
      <c r="B12" s="22" t="s">
        <v>189</v>
      </c>
      <c r="C12" s="22"/>
      <c r="D12" s="16" t="s">
        <v>188</v>
      </c>
    </row>
    <row r="13" spans="1:4" s="13" customFormat="1" ht="21">
      <c r="A13" s="15"/>
      <c r="B13" s="15">
        <v>1</v>
      </c>
      <c r="C13" s="1" t="s">
        <v>216</v>
      </c>
      <c r="D13"/>
    </row>
    <row r="14" spans="1:4" ht="21">
      <c r="A14" s="15"/>
      <c r="B14" s="15">
        <v>2</v>
      </c>
      <c r="C14" s="19" t="s">
        <v>190</v>
      </c>
    </row>
    <row r="15" spans="1:4" ht="21">
      <c r="A15" s="15"/>
      <c r="B15" s="15">
        <v>3</v>
      </c>
      <c r="C15" s="19" t="s">
        <v>191</v>
      </c>
    </row>
    <row r="16" spans="1:4" ht="21">
      <c r="A16" s="15"/>
      <c r="B16" s="15">
        <v>4</v>
      </c>
      <c r="C16" s="19" t="s">
        <v>192</v>
      </c>
    </row>
    <row r="17" spans="1:4" ht="21">
      <c r="A17" s="15"/>
      <c r="B17" s="15">
        <v>5</v>
      </c>
      <c r="C17" s="19" t="s">
        <v>193</v>
      </c>
    </row>
    <row r="18" spans="1:4" s="13" customFormat="1" ht="21">
      <c r="A18" s="15"/>
      <c r="B18" s="15"/>
      <c r="C18" s="19"/>
      <c r="D18" s="17"/>
    </row>
    <row r="19" spans="1:4" ht="21">
      <c r="A19" s="15" t="s">
        <v>244</v>
      </c>
      <c r="B19" s="22" t="s">
        <v>207</v>
      </c>
      <c r="C19" s="22"/>
      <c r="D19" s="17" t="s">
        <v>194</v>
      </c>
    </row>
    <row r="20" spans="1:4" ht="21">
      <c r="A20" s="15"/>
      <c r="B20" s="15">
        <v>6</v>
      </c>
      <c r="C20" s="1" t="s">
        <v>208</v>
      </c>
    </row>
    <row r="21" spans="1:4" ht="21">
      <c r="A21" s="1"/>
      <c r="B21" s="15">
        <v>7</v>
      </c>
      <c r="C21" s="1" t="s">
        <v>209</v>
      </c>
    </row>
    <row r="22" spans="1:4" ht="21">
      <c r="A22" s="1"/>
      <c r="B22" s="15">
        <v>8</v>
      </c>
      <c r="C22" s="1" t="s">
        <v>210</v>
      </c>
    </row>
    <row r="23" spans="1:4" ht="21">
      <c r="A23" s="1"/>
      <c r="B23" s="15">
        <v>9</v>
      </c>
      <c r="C23" s="1" t="s">
        <v>211</v>
      </c>
    </row>
    <row r="24" spans="1:4" ht="21">
      <c r="A24" s="1"/>
      <c r="B24" s="15">
        <v>10</v>
      </c>
      <c r="C24" s="1" t="s">
        <v>212</v>
      </c>
    </row>
    <row r="25" spans="1:4" ht="21">
      <c r="A25" s="1"/>
      <c r="B25" s="15">
        <v>11</v>
      </c>
      <c r="C25" s="1" t="s">
        <v>216</v>
      </c>
    </row>
    <row r="26" spans="1:4" ht="21">
      <c r="A26" s="1"/>
      <c r="B26" s="15">
        <v>12</v>
      </c>
      <c r="C26" s="1" t="s">
        <v>232</v>
      </c>
      <c r="D26" s="1"/>
    </row>
    <row r="27" spans="1:4" ht="42">
      <c r="A27" s="1"/>
      <c r="B27" s="15"/>
      <c r="C27" s="18" t="s">
        <v>217</v>
      </c>
      <c r="D27" s="1"/>
    </row>
    <row r="28" spans="1:4" ht="21">
      <c r="A28" s="1"/>
      <c r="B28" s="15"/>
      <c r="C28" s="1" t="s">
        <v>218</v>
      </c>
      <c r="D28" s="1"/>
    </row>
    <row r="29" spans="1:4" s="13" customFormat="1" ht="21">
      <c r="A29" s="1"/>
      <c r="B29" s="15"/>
      <c r="C29" s="1"/>
      <c r="D29" s="1"/>
    </row>
    <row r="30" spans="1:4" ht="21">
      <c r="A30" s="1" t="s">
        <v>245</v>
      </c>
      <c r="B30" s="23" t="s">
        <v>219</v>
      </c>
      <c r="C30" s="23"/>
      <c r="D30" s="17" t="s">
        <v>221</v>
      </c>
    </row>
    <row r="31" spans="1:4" ht="21">
      <c r="A31" s="1"/>
      <c r="B31" s="15">
        <v>13</v>
      </c>
      <c r="C31" s="1" t="s">
        <v>208</v>
      </c>
    </row>
    <row r="32" spans="1:4" ht="21">
      <c r="A32" s="1"/>
      <c r="B32" s="15">
        <v>14</v>
      </c>
      <c r="C32" s="1" t="s">
        <v>209</v>
      </c>
    </row>
    <row r="33" spans="1:4" ht="21">
      <c r="A33" s="1"/>
      <c r="B33" s="15">
        <v>15</v>
      </c>
      <c r="C33" s="1" t="s">
        <v>210</v>
      </c>
    </row>
    <row r="34" spans="1:4" ht="21">
      <c r="A34" s="1"/>
      <c r="B34" s="15">
        <v>16</v>
      </c>
      <c r="C34" s="1" t="s">
        <v>212</v>
      </c>
    </row>
    <row r="35" spans="1:4" ht="21">
      <c r="A35" s="1"/>
      <c r="B35" s="15">
        <v>17</v>
      </c>
      <c r="C35" s="1" t="s">
        <v>216</v>
      </c>
    </row>
    <row r="36" spans="1:4" ht="21">
      <c r="A36" s="1"/>
      <c r="B36" s="15">
        <v>18</v>
      </c>
      <c r="C36" s="1" t="s">
        <v>233</v>
      </c>
      <c r="D36" s="1"/>
    </row>
    <row r="37" spans="1:4" ht="42">
      <c r="A37" s="1"/>
      <c r="B37" s="15"/>
      <c r="C37" s="18" t="s">
        <v>217</v>
      </c>
      <c r="D37" s="1"/>
    </row>
    <row r="38" spans="1:4" ht="21">
      <c r="A38" s="1"/>
      <c r="B38" s="15"/>
      <c r="C38" s="1" t="s">
        <v>218</v>
      </c>
      <c r="D38" s="1"/>
    </row>
    <row r="39" spans="1:4" s="13" customFormat="1" ht="21">
      <c r="A39" s="1"/>
      <c r="B39" s="15"/>
      <c r="C39" s="1"/>
      <c r="D39" s="1"/>
    </row>
    <row r="40" spans="1:4" ht="21">
      <c r="A40" s="1" t="s">
        <v>246</v>
      </c>
      <c r="B40" s="22" t="s">
        <v>222</v>
      </c>
      <c r="C40" s="22"/>
      <c r="D40" s="17" t="s">
        <v>228</v>
      </c>
    </row>
    <row r="41" spans="1:4" ht="21">
      <c r="A41" s="1"/>
      <c r="B41" s="15">
        <v>19</v>
      </c>
      <c r="C41" s="1" t="s">
        <v>223</v>
      </c>
      <c r="D41" s="17"/>
    </row>
    <row r="42" spans="1:4" ht="21">
      <c r="A42" s="1"/>
      <c r="B42" s="15">
        <v>20</v>
      </c>
      <c r="C42" s="1" t="s">
        <v>224</v>
      </c>
      <c r="D42" s="17"/>
    </row>
    <row r="43" spans="1:4" ht="63">
      <c r="A43" s="1"/>
      <c r="B43" s="15">
        <v>21</v>
      </c>
      <c r="C43" s="18" t="s">
        <v>225</v>
      </c>
      <c r="D43" s="17" t="s">
        <v>229</v>
      </c>
    </row>
    <row r="44" spans="1:4" ht="21">
      <c r="A44" s="1"/>
      <c r="B44" s="15">
        <v>22</v>
      </c>
      <c r="C44" s="1" t="s">
        <v>226</v>
      </c>
      <c r="D44" s="17"/>
    </row>
    <row r="45" spans="1:4" ht="21">
      <c r="A45" s="1"/>
      <c r="B45" s="15">
        <v>23</v>
      </c>
      <c r="C45" s="1" t="s">
        <v>227</v>
      </c>
      <c r="D45" s="17"/>
    </row>
    <row r="46" spans="1:4" ht="21">
      <c r="A46" s="1"/>
      <c r="B46" s="15">
        <v>24</v>
      </c>
      <c r="C46" s="1" t="s">
        <v>234</v>
      </c>
      <c r="D46" s="1"/>
    </row>
    <row r="47" spans="1:4" ht="42">
      <c r="A47" s="1"/>
      <c r="B47" s="15"/>
      <c r="C47" s="18" t="s">
        <v>217</v>
      </c>
      <c r="D47" s="1"/>
    </row>
    <row r="48" spans="1:4" ht="21">
      <c r="A48" s="1"/>
      <c r="B48" s="15"/>
      <c r="C48" s="1" t="s">
        <v>218</v>
      </c>
      <c r="D48" s="1"/>
    </row>
  </sheetData>
  <mergeCells count="5">
    <mergeCell ref="B40:C40"/>
    <mergeCell ref="B19:C19"/>
    <mergeCell ref="B30:C30"/>
    <mergeCell ref="A1:C1"/>
    <mergeCell ref="B12:C12"/>
  </mergeCells>
  <hyperlinks>
    <hyperlink ref="D12" location="'Total Program'!A1" display="Total Program Tab"/>
    <hyperlink ref="D19" location="' Programs-Month to Month'!A1" display="Month to Month Programs"/>
    <hyperlink ref="D30" location="'Programs-Sessions'!A1" display="Programs - Sessions"/>
    <hyperlink ref="D40" location="'Events &amp; Clinics'!A1" display="Events &amp; Clinics"/>
    <hyperlink ref="D43" location="'Events &amp; Clinics'!E12" display="Avg # of Routines"/>
  </hyperlinks>
  <pageMargins left="0.7" right="0.7" top="0.75" bottom="0.75" header="0.3" footer="0.3"/>
  <pageSetup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3" name="Spinner 2">
              <controlPr defaultSize="0" autoPict="0">
                <anchor moveWithCells="1" sizeWithCells="1">
                  <from>
                    <xdr:col>1</xdr:col>
                    <xdr:colOff>66675</xdr:colOff>
                    <xdr:row>5</xdr:row>
                    <xdr:rowOff>9525</xdr:rowOff>
                  </from>
                  <to>
                    <xdr:col>1</xdr:col>
                    <xdr:colOff>419100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5"/>
  <sheetViews>
    <sheetView zoomScaleNormal="100" workbookViewId="0"/>
  </sheetViews>
  <sheetFormatPr defaultColWidth="11" defaultRowHeight="15.75"/>
  <cols>
    <col min="1" max="1" width="11.125" style="32" customWidth="1"/>
    <col min="2" max="2" width="45.125" style="32" customWidth="1"/>
    <col min="3" max="6" width="11" style="32"/>
    <col min="7" max="8" width="0" style="32" hidden="1" customWidth="1"/>
    <col min="9" max="9" width="11" style="32"/>
    <col min="10" max="10" width="4.875" style="32" customWidth="1"/>
    <col min="11" max="11" width="11" style="32"/>
    <col min="12" max="12" width="40.125" style="32" bestFit="1" customWidth="1"/>
    <col min="13" max="13" width="10.5" style="32" bestFit="1" customWidth="1"/>
    <col min="14" max="14" width="15.5" style="32" customWidth="1"/>
    <col min="15" max="15" width="13.5" style="32" customWidth="1"/>
    <col min="16" max="16" width="12.875" style="32" bestFit="1" customWidth="1"/>
    <col min="17" max="17" width="13.125" style="32" bestFit="1" customWidth="1"/>
    <col min="18" max="18" width="11.375" style="32" bestFit="1" customWidth="1"/>
    <col min="19" max="19" width="11.375" style="32" customWidth="1"/>
    <col min="20" max="20" width="11" style="32"/>
    <col min="21" max="21" width="48" style="32" bestFit="1" customWidth="1"/>
    <col min="22" max="22" width="13.125" style="32" bestFit="1" customWidth="1"/>
    <col min="23" max="23" width="16.5" style="32" bestFit="1" customWidth="1"/>
    <col min="24" max="24" width="15.5" style="32" bestFit="1" customWidth="1"/>
    <col min="25" max="25" width="15.5" style="32" customWidth="1"/>
    <col min="26" max="26" width="11" style="32"/>
    <col min="27" max="27" width="15.5" style="32" customWidth="1"/>
    <col min="28" max="28" width="13" style="32" bestFit="1" customWidth="1"/>
    <col min="29" max="31" width="13.875" style="32" customWidth="1"/>
    <col min="32" max="32" width="13.125" style="32" bestFit="1" customWidth="1"/>
    <col min="33" max="33" width="11.375" style="32" bestFit="1" customWidth="1"/>
    <col min="34" max="34" width="23.375" style="32" bestFit="1" customWidth="1"/>
    <col min="35" max="16384" width="11" style="32"/>
  </cols>
  <sheetData>
    <row r="1" spans="1:39" s="30" customFormat="1" ht="24" customHeight="1">
      <c r="A1" s="28" t="s">
        <v>231</v>
      </c>
      <c r="B1" s="29"/>
      <c r="I1" s="31"/>
    </row>
    <row r="2" spans="1:39" s="30" customFormat="1" ht="24" customHeight="1">
      <c r="A2" s="28"/>
      <c r="B2" s="29"/>
      <c r="I2" s="31" t="s">
        <v>236</v>
      </c>
    </row>
    <row r="3" spans="1:39" ht="20.100000000000001" customHeight="1">
      <c r="F3" s="33">
        <v>1</v>
      </c>
      <c r="I3" s="34" t="s">
        <v>216</v>
      </c>
      <c r="J3" s="34"/>
      <c r="K3" s="34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39" ht="20.100000000000001" customHeight="1" thickBot="1">
      <c r="B4" s="36" t="s">
        <v>0</v>
      </c>
      <c r="C4" s="35"/>
      <c r="F4" s="33">
        <v>2</v>
      </c>
      <c r="I4" s="34" t="s">
        <v>190</v>
      </c>
      <c r="J4" s="37"/>
      <c r="K4" s="37"/>
      <c r="T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39" ht="20.100000000000001" customHeight="1">
      <c r="B5" s="38" t="s">
        <v>161</v>
      </c>
      <c r="C5" s="25">
        <f>SUM(M12:M15)</f>
        <v>0</v>
      </c>
      <c r="F5" s="33">
        <v>3</v>
      </c>
      <c r="I5" s="34" t="s">
        <v>191</v>
      </c>
      <c r="J5" s="37"/>
      <c r="K5" s="37"/>
      <c r="T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</row>
    <row r="6" spans="1:39" ht="20.100000000000001" customHeight="1">
      <c r="B6" s="39" t="s">
        <v>2</v>
      </c>
      <c r="C6" s="26" t="e">
        <f>(C5-SUM(D16:D18))/((C12+C13)-M22)</f>
        <v>#DIV/0!</v>
      </c>
      <c r="F6" s="33">
        <v>4</v>
      </c>
      <c r="I6" s="34" t="s">
        <v>192</v>
      </c>
      <c r="J6" s="37"/>
      <c r="K6" s="37"/>
      <c r="O6" s="40"/>
      <c r="T6" s="35"/>
      <c r="X6" s="41"/>
      <c r="Y6" s="41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</row>
    <row r="7" spans="1:39" ht="20.100000000000001" customHeight="1" thickBot="1">
      <c r="B7" s="42" t="s">
        <v>3</v>
      </c>
      <c r="C7" s="27" t="e">
        <f>(C12+C13)-M22</f>
        <v>#DIV/0!</v>
      </c>
      <c r="F7" s="33">
        <v>5</v>
      </c>
      <c r="I7" s="34" t="s">
        <v>193</v>
      </c>
      <c r="J7" s="37"/>
      <c r="K7" s="37"/>
      <c r="T7" s="35"/>
      <c r="X7" s="43"/>
      <c r="Y7" s="43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</row>
    <row r="8" spans="1:39" ht="20.100000000000001" customHeight="1" thickBot="1"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</row>
    <row r="9" spans="1:39" ht="20.100000000000001" customHeight="1">
      <c r="A9" s="35"/>
      <c r="B9" s="44" t="s">
        <v>60</v>
      </c>
      <c r="C9" s="45"/>
      <c r="D9" s="46"/>
      <c r="L9" s="44" t="s">
        <v>86</v>
      </c>
      <c r="M9" s="47"/>
      <c r="N9" s="35"/>
      <c r="O9" s="35"/>
      <c r="P9" s="35"/>
      <c r="Q9" s="35"/>
      <c r="R9" s="35"/>
      <c r="S9" s="35"/>
      <c r="AH9" s="35"/>
      <c r="AI9" s="35"/>
      <c r="AJ9" s="35"/>
      <c r="AK9" s="35"/>
      <c r="AL9" s="35"/>
      <c r="AM9" s="35"/>
    </row>
    <row r="10" spans="1:39" ht="20.100000000000001" customHeight="1">
      <c r="A10" s="35"/>
      <c r="B10" s="48" t="s">
        <v>87</v>
      </c>
      <c r="C10" s="49"/>
      <c r="D10" s="50"/>
      <c r="L10" s="48" t="s">
        <v>88</v>
      </c>
      <c r="M10" s="51"/>
      <c r="N10" s="35"/>
      <c r="O10" s="35"/>
      <c r="P10" s="35"/>
      <c r="Q10" s="35"/>
      <c r="R10" s="35"/>
      <c r="S10" s="35"/>
      <c r="AH10" s="35"/>
      <c r="AI10" s="35"/>
      <c r="AJ10" s="35"/>
      <c r="AK10" s="35"/>
      <c r="AL10" s="35"/>
      <c r="AM10" s="35"/>
    </row>
    <row r="11" spans="1:39" ht="20.100000000000001" customHeight="1">
      <c r="A11" s="35"/>
      <c r="B11" s="48" t="s">
        <v>172</v>
      </c>
      <c r="C11" s="49"/>
      <c r="D11" s="50"/>
      <c r="L11" s="48"/>
      <c r="M11" s="51"/>
      <c r="N11" s="35"/>
      <c r="O11" s="35"/>
      <c r="P11" s="35"/>
      <c r="Q11" s="35"/>
      <c r="R11" s="35"/>
      <c r="S11" s="35"/>
      <c r="AH11" s="35"/>
      <c r="AI11" s="35"/>
      <c r="AJ11" s="35"/>
      <c r="AK11" s="35"/>
      <c r="AL11" s="35"/>
      <c r="AM11" s="35"/>
    </row>
    <row r="12" spans="1:39" ht="20.100000000000001" customHeight="1">
      <c r="A12" s="52"/>
      <c r="B12" s="53" t="s">
        <v>156</v>
      </c>
      <c r="C12" s="102" t="e">
        <f>C43</f>
        <v>#DIV/0!</v>
      </c>
      <c r="D12" s="50"/>
      <c r="K12" s="55"/>
      <c r="L12" s="53" t="s">
        <v>90</v>
      </c>
      <c r="M12" s="195">
        <f>M28*M31*M29*M30</f>
        <v>0</v>
      </c>
      <c r="N12" s="35"/>
      <c r="O12" s="35"/>
      <c r="P12" s="35"/>
      <c r="R12" s="35"/>
      <c r="S12" s="35"/>
      <c r="AI12" s="35"/>
      <c r="AJ12" s="35"/>
      <c r="AK12" s="35"/>
      <c r="AL12" s="35"/>
      <c r="AM12" s="35"/>
    </row>
    <row r="13" spans="1:39" ht="20.100000000000001" customHeight="1">
      <c r="A13" s="56"/>
      <c r="B13" s="53" t="s">
        <v>157</v>
      </c>
      <c r="C13" s="102" t="e">
        <f>D43</f>
        <v>#DIV/0!</v>
      </c>
      <c r="D13" s="50"/>
      <c r="K13" s="55"/>
      <c r="L13" s="53" t="s">
        <v>89</v>
      </c>
      <c r="M13" s="196">
        <f>M34*M36*M35</f>
        <v>0</v>
      </c>
      <c r="N13" s="35"/>
      <c r="O13" s="35"/>
      <c r="P13" s="35"/>
      <c r="R13" s="35"/>
      <c r="S13" s="35"/>
      <c r="AI13" s="35"/>
      <c r="AJ13" s="35"/>
      <c r="AK13" s="35"/>
      <c r="AL13" s="35"/>
      <c r="AM13" s="35"/>
    </row>
    <row r="14" spans="1:39" ht="20.100000000000001" customHeight="1">
      <c r="A14" s="35"/>
      <c r="B14" s="53"/>
      <c r="C14" s="58"/>
      <c r="D14" s="50"/>
      <c r="K14" s="55"/>
      <c r="L14" s="53" t="s">
        <v>91</v>
      </c>
      <c r="M14" s="196">
        <f>SUM(M39:M45)</f>
        <v>0</v>
      </c>
      <c r="N14" s="35"/>
      <c r="O14" s="35"/>
      <c r="P14" s="35"/>
      <c r="R14" s="35"/>
      <c r="S14" s="35"/>
      <c r="AI14" s="35"/>
      <c r="AJ14" s="35"/>
      <c r="AK14" s="35"/>
      <c r="AL14" s="35"/>
      <c r="AM14" s="35"/>
    </row>
    <row r="15" spans="1:39" ht="20.100000000000001" customHeight="1">
      <c r="A15" s="35"/>
      <c r="B15" s="59" t="s">
        <v>173</v>
      </c>
      <c r="C15" s="49" t="s">
        <v>60</v>
      </c>
      <c r="D15" s="50" t="s">
        <v>148</v>
      </c>
      <c r="K15" s="55"/>
      <c r="L15" s="53" t="s">
        <v>93</v>
      </c>
      <c r="M15" s="196">
        <f>SUM(M48:M52)</f>
        <v>0</v>
      </c>
      <c r="N15" s="35"/>
      <c r="O15" s="35"/>
      <c r="P15" s="35"/>
      <c r="R15" s="35"/>
      <c r="S15" s="35"/>
      <c r="AH15" s="35"/>
      <c r="AI15" s="35"/>
      <c r="AJ15" s="35"/>
      <c r="AK15" s="35"/>
      <c r="AL15" s="35"/>
      <c r="AM15" s="35"/>
    </row>
    <row r="16" spans="1:39" ht="20.100000000000001" customHeight="1">
      <c r="A16" s="56"/>
      <c r="B16" s="53" t="s">
        <v>158</v>
      </c>
      <c r="C16" s="54">
        <v>0</v>
      </c>
      <c r="D16" s="193">
        <f>C16</f>
        <v>0</v>
      </c>
      <c r="K16" s="55"/>
      <c r="L16" s="48"/>
      <c r="M16" s="57"/>
      <c r="N16" s="35"/>
      <c r="O16" s="35"/>
      <c r="P16" s="35"/>
      <c r="R16" s="60"/>
      <c r="S16" s="60"/>
      <c r="AH16" s="35"/>
      <c r="AI16" s="35"/>
      <c r="AJ16" s="35"/>
      <c r="AK16" s="35"/>
      <c r="AL16" s="35"/>
      <c r="AM16" s="35"/>
    </row>
    <row r="17" spans="1:39" ht="20.100000000000001" customHeight="1">
      <c r="A17" s="56"/>
      <c r="B17" s="61" t="s">
        <v>159</v>
      </c>
      <c r="C17" s="54">
        <v>0</v>
      </c>
      <c r="D17" s="193">
        <f>C17-M17</f>
        <v>0</v>
      </c>
      <c r="K17" s="55"/>
      <c r="L17" s="53" t="s">
        <v>162</v>
      </c>
      <c r="M17" s="196">
        <f>M55</f>
        <v>0</v>
      </c>
      <c r="N17" s="35"/>
      <c r="O17" s="35"/>
      <c r="P17" s="35"/>
      <c r="R17" s="60"/>
      <c r="S17" s="60"/>
      <c r="AH17" s="35"/>
      <c r="AI17" s="35"/>
      <c r="AJ17" s="35"/>
      <c r="AK17" s="35"/>
      <c r="AL17" s="35"/>
      <c r="AM17" s="35"/>
    </row>
    <row r="18" spans="1:39" ht="20.100000000000001" customHeight="1" thickBot="1">
      <c r="A18" s="56"/>
      <c r="B18" s="62" t="s">
        <v>160</v>
      </c>
      <c r="C18" s="63">
        <v>0</v>
      </c>
      <c r="D18" s="194">
        <f>C18-M18</f>
        <v>0</v>
      </c>
      <c r="K18" s="55"/>
      <c r="L18" s="53" t="s">
        <v>92</v>
      </c>
      <c r="M18" s="196">
        <f>SUM(M59:M68)</f>
        <v>0</v>
      </c>
      <c r="N18" s="35"/>
      <c r="O18" s="35"/>
      <c r="P18" s="35"/>
      <c r="Q18" s="64"/>
      <c r="R18" s="65"/>
      <c r="S18" s="65"/>
      <c r="AH18" s="35"/>
      <c r="AI18" s="35"/>
      <c r="AJ18" s="35"/>
      <c r="AK18" s="35"/>
      <c r="AL18" s="35"/>
      <c r="AM18" s="35"/>
    </row>
    <row r="19" spans="1:39" ht="20.100000000000001" customHeight="1">
      <c r="A19" s="35"/>
      <c r="B19" s="66"/>
      <c r="K19" s="55"/>
      <c r="L19" s="67"/>
      <c r="M19" s="68"/>
      <c r="N19" s="35"/>
      <c r="O19" s="35"/>
      <c r="P19" s="35"/>
      <c r="Q19" s="69"/>
      <c r="R19" s="70"/>
      <c r="S19" s="70"/>
      <c r="AH19" s="35"/>
      <c r="AI19" s="35"/>
      <c r="AJ19" s="35"/>
      <c r="AK19" s="35"/>
      <c r="AL19" s="35"/>
      <c r="AM19" s="35"/>
    </row>
    <row r="20" spans="1:39" ht="20.100000000000001" customHeight="1">
      <c r="A20" s="35"/>
      <c r="B20" s="35"/>
      <c r="C20" s="55"/>
      <c r="D20" s="55"/>
      <c r="F20" s="55"/>
      <c r="K20" s="55"/>
      <c r="L20" s="67"/>
      <c r="M20" s="51"/>
      <c r="N20" s="35"/>
      <c r="O20" s="35"/>
      <c r="P20" s="35"/>
      <c r="Q20" s="69"/>
      <c r="R20" s="70"/>
      <c r="S20" s="70"/>
      <c r="AH20" s="35"/>
      <c r="AI20" s="35"/>
      <c r="AJ20" s="35"/>
      <c r="AK20" s="35"/>
      <c r="AL20" s="35"/>
      <c r="AM20" s="35"/>
    </row>
    <row r="21" spans="1:39" ht="20.100000000000001" customHeight="1">
      <c r="A21" s="71">
        <v>12</v>
      </c>
      <c r="B21" s="35" t="s">
        <v>134</v>
      </c>
      <c r="C21" s="32" t="s">
        <v>113</v>
      </c>
      <c r="D21" s="32" t="s">
        <v>114</v>
      </c>
      <c r="E21" s="32" t="s">
        <v>149</v>
      </c>
      <c r="F21" s="32" t="s">
        <v>171</v>
      </c>
      <c r="G21" s="32" t="s">
        <v>179</v>
      </c>
      <c r="H21" s="32" t="s">
        <v>180</v>
      </c>
      <c r="K21" s="55"/>
      <c r="L21" s="48" t="s">
        <v>126</v>
      </c>
      <c r="M21" s="51"/>
      <c r="N21" s="35"/>
      <c r="O21" s="35"/>
      <c r="P21" s="35"/>
      <c r="Q21" s="69"/>
      <c r="R21" s="70"/>
      <c r="S21" s="70"/>
      <c r="AH21" s="35"/>
      <c r="AI21" s="35"/>
      <c r="AJ21" s="35"/>
      <c r="AK21" s="35"/>
      <c r="AL21" s="35"/>
      <c r="AM21" s="35"/>
    </row>
    <row r="22" spans="1:39" ht="20.100000000000001" customHeight="1">
      <c r="A22" s="35"/>
      <c r="B22" s="35" t="s">
        <v>103</v>
      </c>
      <c r="C22" s="72"/>
      <c r="D22" s="72"/>
      <c r="E22" s="73"/>
      <c r="F22" s="73"/>
      <c r="G22" s="32">
        <f>C22*E22</f>
        <v>0</v>
      </c>
      <c r="H22" s="32">
        <f>D22*E22</f>
        <v>0</v>
      </c>
      <c r="K22" s="55">
        <v>1</v>
      </c>
      <c r="L22" s="53" t="s">
        <v>94</v>
      </c>
      <c r="M22" s="74"/>
      <c r="N22" s="35"/>
      <c r="O22" s="35"/>
      <c r="P22" s="35"/>
      <c r="Q22" s="69"/>
      <c r="R22" s="70"/>
      <c r="S22" s="70"/>
      <c r="AH22" s="35"/>
      <c r="AI22" s="35"/>
      <c r="AJ22" s="35"/>
      <c r="AK22" s="35"/>
      <c r="AL22" s="35"/>
      <c r="AM22" s="35"/>
    </row>
    <row r="23" spans="1:39" ht="20.100000000000001" customHeight="1" thickBot="1">
      <c r="A23" s="35"/>
      <c r="B23" s="35" t="s">
        <v>104</v>
      </c>
      <c r="C23" s="72"/>
      <c r="D23" s="72"/>
      <c r="E23" s="73"/>
      <c r="F23" s="73"/>
      <c r="G23" s="32">
        <f>C23*E23</f>
        <v>0</v>
      </c>
      <c r="H23" s="32">
        <f t="shared" ref="H23:H42" si="0">D23*E23</f>
        <v>0</v>
      </c>
      <c r="K23" s="55"/>
      <c r="L23" s="75"/>
      <c r="M23" s="76"/>
      <c r="N23" s="35"/>
      <c r="O23" s="35"/>
      <c r="P23" s="35"/>
      <c r="Q23" s="69"/>
      <c r="R23" s="70"/>
      <c r="S23" s="70"/>
      <c r="AH23" s="35"/>
      <c r="AI23" s="35"/>
      <c r="AJ23" s="35"/>
      <c r="AK23" s="35"/>
      <c r="AL23" s="35"/>
      <c r="AM23" s="35"/>
    </row>
    <row r="24" spans="1:39" ht="20.100000000000001" customHeight="1">
      <c r="A24" s="35"/>
      <c r="B24" s="35" t="s">
        <v>105</v>
      </c>
      <c r="C24" s="72"/>
      <c r="D24" s="72"/>
      <c r="E24" s="73"/>
      <c r="F24" s="73"/>
      <c r="G24" s="32">
        <f>C24*E24</f>
        <v>0</v>
      </c>
      <c r="H24" s="32">
        <f t="shared" si="0"/>
        <v>0</v>
      </c>
      <c r="L24" s="35"/>
      <c r="M24" s="35"/>
      <c r="N24" s="35"/>
      <c r="O24" s="35"/>
      <c r="P24" s="35"/>
      <c r="Q24" s="35"/>
      <c r="R24" s="35"/>
      <c r="S24" s="35"/>
      <c r="AH24" s="35"/>
      <c r="AI24" s="35"/>
      <c r="AJ24" s="35"/>
      <c r="AK24" s="35"/>
      <c r="AL24" s="35"/>
      <c r="AM24" s="35"/>
    </row>
    <row r="25" spans="1:39" ht="20.100000000000001" customHeight="1">
      <c r="A25" s="35"/>
      <c r="B25" s="35" t="s">
        <v>106</v>
      </c>
      <c r="C25" s="72"/>
      <c r="D25" s="72"/>
      <c r="E25" s="73"/>
      <c r="F25" s="73"/>
      <c r="G25" s="32">
        <f>C25*E25</f>
        <v>0</v>
      </c>
      <c r="H25" s="32">
        <f t="shared" si="0"/>
        <v>0</v>
      </c>
      <c r="L25" s="35"/>
      <c r="M25" s="35"/>
      <c r="N25" s="77"/>
      <c r="O25" s="77"/>
      <c r="P25" s="77"/>
      <c r="R25" s="35"/>
      <c r="S25" s="35"/>
      <c r="AJ25" s="35"/>
      <c r="AK25" s="35"/>
      <c r="AL25" s="35"/>
      <c r="AM25" s="35"/>
    </row>
    <row r="26" spans="1:39" ht="20.100000000000001" customHeight="1">
      <c r="A26" s="35"/>
      <c r="B26" s="35" t="s">
        <v>107</v>
      </c>
      <c r="C26" s="72"/>
      <c r="D26" s="72"/>
      <c r="E26" s="73"/>
      <c r="F26" s="73"/>
      <c r="G26" s="32">
        <f t="shared" ref="G26:G31" si="1">C26*E26</f>
        <v>0</v>
      </c>
      <c r="H26" s="32">
        <f t="shared" si="0"/>
        <v>0</v>
      </c>
      <c r="L26" s="35"/>
      <c r="M26" s="35"/>
      <c r="R26" s="35"/>
      <c r="S26" s="35"/>
      <c r="AJ26" s="35"/>
      <c r="AK26" s="35"/>
      <c r="AL26" s="35"/>
      <c r="AM26" s="35"/>
    </row>
    <row r="27" spans="1:39" ht="20.100000000000001" customHeight="1">
      <c r="A27" s="35"/>
      <c r="B27" s="35" t="s">
        <v>108</v>
      </c>
      <c r="C27" s="72"/>
      <c r="D27" s="72"/>
      <c r="E27" s="73"/>
      <c r="F27" s="73"/>
      <c r="G27" s="32">
        <f t="shared" si="1"/>
        <v>0</v>
      </c>
      <c r="H27" s="32">
        <f t="shared" si="0"/>
        <v>0</v>
      </c>
      <c r="K27" s="55">
        <v>2</v>
      </c>
      <c r="L27" s="35" t="s">
        <v>163</v>
      </c>
      <c r="Q27" s="78"/>
      <c r="R27" s="35"/>
      <c r="S27" s="35"/>
      <c r="AJ27" s="35"/>
      <c r="AK27" s="35"/>
      <c r="AL27" s="35"/>
      <c r="AM27" s="35"/>
    </row>
    <row r="28" spans="1:39" ht="20.100000000000001" customHeight="1">
      <c r="A28" s="35"/>
      <c r="B28" s="35" t="s">
        <v>109</v>
      </c>
      <c r="C28" s="72"/>
      <c r="D28" s="72"/>
      <c r="E28" s="73"/>
      <c r="F28" s="73"/>
      <c r="G28" s="32">
        <f t="shared" si="1"/>
        <v>0</v>
      </c>
      <c r="H28" s="32">
        <f t="shared" si="0"/>
        <v>0</v>
      </c>
      <c r="K28" s="55"/>
      <c r="L28" s="79" t="s">
        <v>14</v>
      </c>
      <c r="M28" s="73"/>
      <c r="R28" s="35"/>
      <c r="S28" s="35"/>
      <c r="AJ28" s="35"/>
      <c r="AK28" s="35"/>
      <c r="AL28" s="35"/>
      <c r="AM28" s="35"/>
    </row>
    <row r="29" spans="1:39" ht="20.100000000000001" customHeight="1">
      <c r="A29" s="35"/>
      <c r="B29" s="35" t="s">
        <v>110</v>
      </c>
      <c r="C29" s="72"/>
      <c r="D29" s="72"/>
      <c r="E29" s="73"/>
      <c r="F29" s="73"/>
      <c r="G29" s="32">
        <f t="shared" si="1"/>
        <v>0</v>
      </c>
      <c r="H29" s="32">
        <f t="shared" si="0"/>
        <v>0</v>
      </c>
      <c r="K29" s="55"/>
      <c r="L29" s="80" t="s">
        <v>15</v>
      </c>
      <c r="M29" s="73"/>
      <c r="R29" s="35"/>
      <c r="S29" s="35"/>
      <c r="AJ29" s="35"/>
      <c r="AK29" s="35"/>
      <c r="AL29" s="35"/>
      <c r="AM29" s="35"/>
    </row>
    <row r="30" spans="1:39" ht="20.100000000000001" customHeight="1">
      <c r="A30" s="35"/>
      <c r="B30" s="35" t="s">
        <v>111</v>
      </c>
      <c r="C30" s="72"/>
      <c r="D30" s="72"/>
      <c r="E30" s="73"/>
      <c r="F30" s="73"/>
      <c r="G30" s="32">
        <f t="shared" si="1"/>
        <v>0</v>
      </c>
      <c r="H30" s="32">
        <f t="shared" si="0"/>
        <v>0</v>
      </c>
      <c r="K30" s="55"/>
      <c r="L30" s="80" t="s">
        <v>16</v>
      </c>
      <c r="M30" s="72"/>
      <c r="R30" s="35"/>
      <c r="S30" s="35"/>
      <c r="AJ30" s="35"/>
      <c r="AK30" s="35"/>
      <c r="AL30" s="35"/>
      <c r="AM30" s="35"/>
    </row>
    <row r="31" spans="1:39" ht="20.100000000000001" customHeight="1">
      <c r="A31" s="35"/>
      <c r="B31" s="35" t="s">
        <v>112</v>
      </c>
      <c r="C31" s="72"/>
      <c r="D31" s="72"/>
      <c r="E31" s="73"/>
      <c r="F31" s="73"/>
      <c r="G31" s="32">
        <f t="shared" si="1"/>
        <v>0</v>
      </c>
      <c r="H31" s="32">
        <f t="shared" si="0"/>
        <v>0</v>
      </c>
      <c r="K31" s="55"/>
      <c r="L31" s="80" t="s">
        <v>128</v>
      </c>
      <c r="M31" s="73"/>
      <c r="N31" s="41"/>
      <c r="R31" s="35"/>
      <c r="S31" s="35"/>
      <c r="AH31" s="35"/>
      <c r="AI31" s="35"/>
      <c r="AJ31" s="35"/>
      <c r="AK31" s="35"/>
      <c r="AL31" s="35"/>
      <c r="AM31" s="35"/>
    </row>
    <row r="32" spans="1:39" ht="20.100000000000001" customHeight="1">
      <c r="A32" s="35"/>
      <c r="B32" s="81"/>
      <c r="C32" s="82"/>
      <c r="D32" s="82"/>
      <c r="E32" s="83"/>
      <c r="F32" s="84"/>
      <c r="K32" s="55"/>
      <c r="L32" s="79"/>
      <c r="M32" s="85"/>
      <c r="R32" s="35"/>
      <c r="S32" s="35"/>
      <c r="AH32" s="35"/>
      <c r="AI32" s="35"/>
      <c r="AJ32" s="35"/>
      <c r="AK32" s="35"/>
      <c r="AL32" s="35"/>
      <c r="AM32" s="35"/>
    </row>
    <row r="33" spans="1:39" ht="20.100000000000001" customHeight="1">
      <c r="A33" s="35"/>
      <c r="B33" s="35" t="s">
        <v>115</v>
      </c>
      <c r="C33" s="72"/>
      <c r="D33" s="72"/>
      <c r="E33" s="73"/>
      <c r="G33" s="32">
        <f>C33*E33</f>
        <v>0</v>
      </c>
      <c r="H33" s="32">
        <f t="shared" si="0"/>
        <v>0</v>
      </c>
      <c r="K33" s="55">
        <v>3</v>
      </c>
      <c r="L33" s="80" t="s">
        <v>167</v>
      </c>
      <c r="M33" s="86"/>
      <c r="R33" s="35"/>
      <c r="S33" s="35"/>
      <c r="AH33" s="35"/>
      <c r="AI33" s="35"/>
      <c r="AJ33" s="35"/>
      <c r="AK33" s="35"/>
      <c r="AL33" s="35"/>
      <c r="AM33" s="35"/>
    </row>
    <row r="34" spans="1:39" ht="20.100000000000001" customHeight="1">
      <c r="A34" s="35"/>
      <c r="B34" s="35" t="s">
        <v>116</v>
      </c>
      <c r="C34" s="72"/>
      <c r="D34" s="72"/>
      <c r="E34" s="73"/>
      <c r="G34" s="32">
        <f>C34*E34</f>
        <v>0</v>
      </c>
      <c r="H34" s="32">
        <f t="shared" si="0"/>
        <v>0</v>
      </c>
      <c r="K34" s="55"/>
      <c r="L34" s="80" t="s">
        <v>17</v>
      </c>
      <c r="M34" s="73"/>
      <c r="R34" s="35"/>
      <c r="S34" s="35"/>
      <c r="AH34" s="35"/>
      <c r="AI34" s="35"/>
      <c r="AJ34" s="35"/>
      <c r="AK34" s="35"/>
      <c r="AL34" s="35"/>
      <c r="AM34" s="35"/>
    </row>
    <row r="35" spans="1:39" ht="20.100000000000001" customHeight="1">
      <c r="A35" s="35"/>
      <c r="B35" s="35" t="s">
        <v>117</v>
      </c>
      <c r="C35" s="72"/>
      <c r="D35" s="72"/>
      <c r="E35" s="73"/>
      <c r="G35" s="32">
        <f>C35*E35</f>
        <v>0</v>
      </c>
      <c r="H35" s="32">
        <f t="shared" si="0"/>
        <v>0</v>
      </c>
      <c r="K35" s="55"/>
      <c r="L35" s="80" t="s">
        <v>18</v>
      </c>
      <c r="M35" s="72"/>
      <c r="R35" s="35"/>
      <c r="S35" s="35"/>
      <c r="AH35" s="35"/>
      <c r="AI35" s="35"/>
      <c r="AJ35" s="35"/>
      <c r="AK35" s="35"/>
      <c r="AL35" s="35"/>
      <c r="AM35" s="35"/>
    </row>
    <row r="36" spans="1:39" ht="20.100000000000001" customHeight="1">
      <c r="A36" s="35"/>
      <c r="B36" s="35" t="s">
        <v>118</v>
      </c>
      <c r="C36" s="72"/>
      <c r="D36" s="72"/>
      <c r="E36" s="73"/>
      <c r="G36" s="32">
        <f t="shared" ref="G36:G42" si="2">C36*E36</f>
        <v>0</v>
      </c>
      <c r="H36" s="32">
        <f t="shared" si="0"/>
        <v>0</v>
      </c>
      <c r="K36" s="55"/>
      <c r="L36" s="80" t="s">
        <v>128</v>
      </c>
      <c r="M36" s="73"/>
      <c r="R36" s="35"/>
      <c r="S36" s="35"/>
      <c r="AH36" s="35"/>
      <c r="AI36" s="35"/>
      <c r="AJ36" s="35"/>
      <c r="AK36" s="35"/>
      <c r="AL36" s="35"/>
      <c r="AM36" s="35"/>
    </row>
    <row r="37" spans="1:39" ht="20.100000000000001" customHeight="1">
      <c r="A37" s="35"/>
      <c r="B37" s="35" t="s">
        <v>119</v>
      </c>
      <c r="C37" s="72"/>
      <c r="D37" s="72"/>
      <c r="E37" s="73"/>
      <c r="G37" s="32">
        <f t="shared" si="2"/>
        <v>0</v>
      </c>
      <c r="H37" s="32">
        <f t="shared" si="0"/>
        <v>0</v>
      </c>
      <c r="K37" s="55"/>
      <c r="Q37" s="35"/>
      <c r="R37" s="35"/>
      <c r="S37" s="35"/>
      <c r="AH37" s="35"/>
      <c r="AI37" s="35"/>
      <c r="AJ37" s="35"/>
      <c r="AK37" s="35"/>
      <c r="AL37" s="35"/>
      <c r="AM37" s="35"/>
    </row>
    <row r="38" spans="1:39" ht="20.100000000000001" customHeight="1">
      <c r="A38" s="35"/>
      <c r="B38" s="35" t="s">
        <v>120</v>
      </c>
      <c r="C38" s="72"/>
      <c r="D38" s="72"/>
      <c r="E38" s="73"/>
      <c r="G38" s="32">
        <f t="shared" si="2"/>
        <v>0</v>
      </c>
      <c r="H38" s="32">
        <f t="shared" si="0"/>
        <v>0</v>
      </c>
      <c r="K38" s="55">
        <v>4</v>
      </c>
      <c r="L38" s="35" t="s">
        <v>166</v>
      </c>
      <c r="M38" s="35"/>
      <c r="N38" s="32" t="s">
        <v>129</v>
      </c>
      <c r="O38" s="32" t="s">
        <v>133</v>
      </c>
      <c r="P38" s="35" t="s">
        <v>131</v>
      </c>
      <c r="Q38" s="35" t="s">
        <v>130</v>
      </c>
      <c r="R38" s="35" t="s">
        <v>132</v>
      </c>
      <c r="S38" s="35"/>
      <c r="AH38" s="35"/>
      <c r="AI38" s="35"/>
      <c r="AJ38" s="35"/>
      <c r="AK38" s="35"/>
      <c r="AL38" s="35"/>
      <c r="AM38" s="35"/>
    </row>
    <row r="39" spans="1:39" ht="20.100000000000001" customHeight="1">
      <c r="A39" s="35"/>
      <c r="B39" s="35" t="s">
        <v>121</v>
      </c>
      <c r="C39" s="72"/>
      <c r="D39" s="72"/>
      <c r="E39" s="73"/>
      <c r="G39" s="32">
        <f t="shared" si="2"/>
        <v>0</v>
      </c>
      <c r="H39" s="32">
        <f t="shared" si="0"/>
        <v>0</v>
      </c>
      <c r="K39" s="55"/>
      <c r="L39" s="35" t="s">
        <v>77</v>
      </c>
      <c r="M39" s="197">
        <f>IF(N39&gt;0,N39,O39)</f>
        <v>0</v>
      </c>
      <c r="N39" s="72"/>
      <c r="O39" s="197">
        <f>Q39*P39*R39*$M$36</f>
        <v>0</v>
      </c>
      <c r="P39" s="73"/>
      <c r="Q39" s="72"/>
      <c r="R39" s="73"/>
      <c r="S39" s="84"/>
      <c r="AH39" s="35"/>
      <c r="AI39" s="35"/>
      <c r="AJ39" s="35"/>
      <c r="AK39" s="35"/>
      <c r="AL39" s="35"/>
      <c r="AM39" s="35"/>
    </row>
    <row r="40" spans="1:39" ht="20.100000000000001" customHeight="1">
      <c r="A40" s="35"/>
      <c r="B40" s="35" t="s">
        <v>122</v>
      </c>
      <c r="C40" s="72"/>
      <c r="D40" s="72"/>
      <c r="E40" s="73"/>
      <c r="G40" s="32">
        <f t="shared" si="2"/>
        <v>0</v>
      </c>
      <c r="H40" s="32">
        <f t="shared" si="0"/>
        <v>0</v>
      </c>
      <c r="K40" s="55"/>
      <c r="L40" s="35" t="s">
        <v>78</v>
      </c>
      <c r="M40" s="197">
        <f>IF(N40&gt;0,N40,O40)</f>
        <v>0</v>
      </c>
      <c r="N40" s="72"/>
      <c r="O40" s="197">
        <f>Q40*P40*R40*$M$36</f>
        <v>0</v>
      </c>
      <c r="P40" s="73"/>
      <c r="Q40" s="72"/>
      <c r="R40" s="73"/>
      <c r="S40" s="84"/>
      <c r="AH40" s="35"/>
      <c r="AI40" s="35"/>
      <c r="AJ40" s="35"/>
      <c r="AK40" s="35"/>
      <c r="AL40" s="35"/>
      <c r="AM40" s="35"/>
    </row>
    <row r="41" spans="1:39" ht="20.100000000000001" customHeight="1">
      <c r="A41" s="35"/>
      <c r="B41" s="35" t="s">
        <v>123</v>
      </c>
      <c r="C41" s="72"/>
      <c r="D41" s="72"/>
      <c r="E41" s="73"/>
      <c r="G41" s="32">
        <f t="shared" si="2"/>
        <v>0</v>
      </c>
      <c r="H41" s="32">
        <f t="shared" si="0"/>
        <v>0</v>
      </c>
      <c r="K41" s="55"/>
      <c r="L41" s="35" t="s">
        <v>79</v>
      </c>
      <c r="M41" s="197">
        <f>IF(N41&gt;0,N41,O41)</f>
        <v>0</v>
      </c>
      <c r="N41" s="72"/>
      <c r="O41" s="197">
        <f>Q41*P41*R41*$M$36</f>
        <v>0</v>
      </c>
      <c r="P41" s="73"/>
      <c r="Q41" s="72"/>
      <c r="R41" s="73"/>
      <c r="S41" s="84"/>
      <c r="AH41" s="35"/>
      <c r="AI41" s="35"/>
      <c r="AJ41" s="35"/>
      <c r="AK41" s="35"/>
      <c r="AL41" s="35"/>
      <c r="AM41" s="35"/>
    </row>
    <row r="42" spans="1:39" ht="20.100000000000001" customHeight="1">
      <c r="A42" s="35"/>
      <c r="B42" s="35" t="s">
        <v>124</v>
      </c>
      <c r="C42" s="72"/>
      <c r="D42" s="72"/>
      <c r="E42" s="73"/>
      <c r="G42" s="32">
        <f t="shared" si="2"/>
        <v>0</v>
      </c>
      <c r="H42" s="32">
        <f t="shared" si="0"/>
        <v>0</v>
      </c>
      <c r="K42" s="55"/>
      <c r="L42" s="35" t="s">
        <v>80</v>
      </c>
      <c r="M42" s="87"/>
      <c r="AH42" s="35"/>
      <c r="AI42" s="35"/>
      <c r="AJ42" s="35"/>
      <c r="AK42" s="35"/>
      <c r="AL42" s="35"/>
      <c r="AM42" s="35"/>
    </row>
    <row r="43" spans="1:39" ht="20.100000000000001" customHeight="1">
      <c r="A43" s="35"/>
      <c r="B43" s="88" t="s">
        <v>182</v>
      </c>
      <c r="C43" s="103" t="e">
        <f>G43/SUM(E22:E42)</f>
        <v>#DIV/0!</v>
      </c>
      <c r="D43" s="103" t="e">
        <f>H43/SUM(E22:E42)*C46</f>
        <v>#DIV/0!</v>
      </c>
      <c r="G43" s="89">
        <f>SUM(G22:G42)</f>
        <v>0</v>
      </c>
      <c r="H43" s="89">
        <f>SUM(H22:H42)</f>
        <v>0</v>
      </c>
      <c r="K43" s="55"/>
      <c r="L43" s="35" t="s">
        <v>81</v>
      </c>
      <c r="M43" s="197">
        <f>SUM(M39:M41)*0.0825</f>
        <v>0</v>
      </c>
      <c r="N43" s="90" t="s">
        <v>215</v>
      </c>
      <c r="O43" s="90"/>
      <c r="P43" s="91" t="s">
        <v>214</v>
      </c>
      <c r="AH43" s="35"/>
      <c r="AI43" s="35"/>
      <c r="AJ43" s="35"/>
      <c r="AK43" s="35"/>
      <c r="AL43" s="35"/>
      <c r="AM43" s="35"/>
    </row>
    <row r="44" spans="1:39" ht="20.100000000000001" customHeight="1">
      <c r="A44" s="35"/>
      <c r="B44" s="88"/>
      <c r="C44" s="77"/>
      <c r="D44" s="77"/>
      <c r="K44" s="55"/>
      <c r="L44" s="92" t="s">
        <v>257</v>
      </c>
      <c r="M44" s="72"/>
      <c r="AH44" s="35"/>
      <c r="AI44" s="35"/>
      <c r="AJ44" s="35"/>
      <c r="AK44" s="35"/>
      <c r="AL44" s="35"/>
      <c r="AM44" s="35"/>
    </row>
    <row r="45" spans="1:39" ht="20.100000000000001" customHeight="1">
      <c r="A45" s="35"/>
      <c r="B45" s="35" t="s">
        <v>152</v>
      </c>
      <c r="C45" s="199">
        <f>COUNTIF(D22:D42,"&gt;0")</f>
        <v>0</v>
      </c>
      <c r="D45" s="77"/>
      <c r="K45" s="55"/>
      <c r="L45" s="92" t="s">
        <v>82</v>
      </c>
      <c r="M45" s="72"/>
      <c r="AH45" s="35"/>
      <c r="AI45" s="35"/>
      <c r="AJ45" s="35"/>
      <c r="AK45" s="35"/>
      <c r="AL45" s="35"/>
      <c r="AM45" s="35"/>
    </row>
    <row r="46" spans="1:39" ht="20.100000000000001" customHeight="1">
      <c r="A46" s="35"/>
      <c r="B46" s="35" t="s">
        <v>127</v>
      </c>
      <c r="C46" s="73"/>
      <c r="D46" s="77"/>
      <c r="K46" s="55"/>
      <c r="L46" s="35"/>
      <c r="Q46" s="35"/>
      <c r="R46" s="35"/>
      <c r="S46" s="35"/>
      <c r="AH46" s="35"/>
      <c r="AI46" s="35"/>
      <c r="AJ46" s="35"/>
      <c r="AK46" s="35"/>
      <c r="AL46" s="35"/>
      <c r="AM46" s="35"/>
    </row>
    <row r="47" spans="1:39" ht="20.100000000000001" customHeight="1">
      <c r="A47" s="35"/>
      <c r="B47" s="35"/>
      <c r="C47" s="77"/>
      <c r="D47" s="77"/>
      <c r="K47" s="55">
        <v>5</v>
      </c>
      <c r="L47" s="35" t="s">
        <v>165</v>
      </c>
      <c r="M47" s="35" t="s">
        <v>154</v>
      </c>
      <c r="N47" s="32" t="s">
        <v>155</v>
      </c>
      <c r="O47" s="32" t="s">
        <v>150</v>
      </c>
      <c r="Q47" s="35"/>
      <c r="R47" s="35"/>
      <c r="S47" s="35"/>
      <c r="AH47" s="35"/>
      <c r="AI47" s="35"/>
      <c r="AJ47" s="35"/>
      <c r="AK47" s="35"/>
      <c r="AL47" s="35"/>
      <c r="AM47" s="35"/>
    </row>
    <row r="48" spans="1:39" ht="20.100000000000001" customHeight="1">
      <c r="A48" s="35"/>
      <c r="B48" s="91" t="s">
        <v>239</v>
      </c>
      <c r="K48" s="55"/>
      <c r="L48" s="35" t="s">
        <v>83</v>
      </c>
      <c r="M48" s="72"/>
      <c r="N48" s="104" t="e">
        <f>M48/($C$45)</f>
        <v>#DIV/0!</v>
      </c>
      <c r="O48" s="93"/>
      <c r="P48" s="93"/>
      <c r="Q48" s="93"/>
      <c r="R48" s="93"/>
      <c r="S48" s="94"/>
      <c r="AH48" s="35"/>
      <c r="AI48" s="35"/>
      <c r="AJ48" s="35"/>
      <c r="AK48" s="35"/>
      <c r="AL48" s="35"/>
      <c r="AM48" s="35"/>
    </row>
    <row r="49" spans="1:39" ht="20.100000000000001" customHeight="1">
      <c r="A49" s="56"/>
      <c r="K49" s="55"/>
      <c r="L49" s="35" t="s">
        <v>84</v>
      </c>
      <c r="M49" s="72"/>
      <c r="N49" s="104" t="e">
        <f>M49/($C$45)</f>
        <v>#DIV/0!</v>
      </c>
      <c r="O49" s="93"/>
      <c r="P49" s="93"/>
      <c r="Q49" s="93"/>
      <c r="R49" s="93"/>
      <c r="S49" s="94"/>
      <c r="AH49" s="35"/>
      <c r="AI49" s="35"/>
      <c r="AJ49" s="35"/>
      <c r="AK49" s="35"/>
      <c r="AL49" s="35"/>
      <c r="AM49" s="35"/>
    </row>
    <row r="50" spans="1:39" ht="20.100000000000001" customHeight="1">
      <c r="A50" s="95">
        <v>18</v>
      </c>
      <c r="B50" s="35" t="s">
        <v>175</v>
      </c>
      <c r="C50" s="32" t="s">
        <v>145</v>
      </c>
      <c r="D50" s="32" t="s">
        <v>146</v>
      </c>
      <c r="K50" s="55"/>
      <c r="L50" s="35" t="s">
        <v>12</v>
      </c>
      <c r="M50" s="72"/>
      <c r="N50" s="104" t="e">
        <f>M50/($C$45)</f>
        <v>#DIV/0!</v>
      </c>
      <c r="O50" s="93" t="s">
        <v>151</v>
      </c>
      <c r="P50" s="93"/>
      <c r="Q50" s="93"/>
      <c r="R50" s="93"/>
      <c r="S50" s="94"/>
      <c r="AH50" s="35"/>
      <c r="AI50" s="35"/>
      <c r="AJ50" s="35"/>
      <c r="AK50" s="35"/>
      <c r="AL50" s="35"/>
      <c r="AM50" s="35"/>
    </row>
    <row r="51" spans="1:39" ht="20.100000000000001" customHeight="1">
      <c r="B51" s="36" t="s">
        <v>174</v>
      </c>
      <c r="C51" s="32" t="s">
        <v>113</v>
      </c>
      <c r="D51" s="32" t="s">
        <v>147</v>
      </c>
      <c r="K51" s="55"/>
      <c r="L51" s="92" t="s">
        <v>178</v>
      </c>
      <c r="M51" s="72"/>
      <c r="N51" s="104" t="e">
        <f>M51/($C$45)</f>
        <v>#DIV/0!</v>
      </c>
      <c r="O51" s="94"/>
      <c r="P51" s="94"/>
      <c r="Q51" s="94"/>
      <c r="R51" s="94"/>
      <c r="S51" s="94"/>
      <c r="AH51" s="35"/>
      <c r="AI51" s="35"/>
      <c r="AJ51" s="35"/>
      <c r="AK51" s="35"/>
      <c r="AL51" s="35"/>
      <c r="AM51" s="35"/>
    </row>
    <row r="52" spans="1:39" ht="20.100000000000001" customHeight="1">
      <c r="B52" s="66" t="s">
        <v>135</v>
      </c>
      <c r="C52" s="72"/>
      <c r="D52" s="72"/>
      <c r="K52" s="55"/>
      <c r="L52" s="35" t="s">
        <v>85</v>
      </c>
      <c r="M52" s="72"/>
      <c r="N52" s="104" t="e">
        <f>M52/($C$45)</f>
        <v>#DIV/0!</v>
      </c>
      <c r="O52" s="96"/>
      <c r="P52" s="96"/>
      <c r="Q52" s="96"/>
      <c r="R52" s="96"/>
      <c r="AH52" s="35"/>
      <c r="AI52" s="35"/>
      <c r="AJ52" s="35"/>
      <c r="AK52" s="35"/>
      <c r="AL52" s="35"/>
      <c r="AM52" s="35"/>
    </row>
    <row r="53" spans="1:39" ht="20.100000000000001" customHeight="1">
      <c r="B53" s="66" t="s">
        <v>136</v>
      </c>
      <c r="C53" s="72"/>
      <c r="D53" s="72"/>
      <c r="E53" s="78"/>
      <c r="F53" s="78"/>
      <c r="K53" s="55"/>
      <c r="L53" s="91" t="s">
        <v>237</v>
      </c>
      <c r="M53" s="77"/>
      <c r="Q53" s="35"/>
      <c r="R53" s="35"/>
      <c r="S53" s="35"/>
      <c r="AH53" s="35"/>
      <c r="AI53" s="35"/>
      <c r="AJ53" s="35"/>
      <c r="AK53" s="35"/>
      <c r="AL53" s="35"/>
      <c r="AM53" s="35"/>
    </row>
    <row r="54" spans="1:39" ht="20.100000000000001" customHeight="1">
      <c r="B54" s="66" t="s">
        <v>137</v>
      </c>
      <c r="C54" s="72"/>
      <c r="D54" s="72"/>
      <c r="K54" s="55"/>
      <c r="L54" s="35"/>
      <c r="M54" s="77"/>
      <c r="Q54" s="35"/>
      <c r="R54" s="35"/>
      <c r="AH54" s="35"/>
      <c r="AI54" s="35"/>
      <c r="AJ54" s="35"/>
      <c r="AK54" s="35"/>
      <c r="AL54" s="35"/>
      <c r="AM54" s="35"/>
    </row>
    <row r="55" spans="1:39" ht="20.100000000000001" customHeight="1">
      <c r="B55" s="66" t="s">
        <v>138</v>
      </c>
      <c r="C55" s="72"/>
      <c r="D55" s="72"/>
      <c r="K55" s="95">
        <v>18</v>
      </c>
      <c r="L55" s="66" t="s">
        <v>164</v>
      </c>
      <c r="M55" s="72"/>
      <c r="N55" s="97" t="s">
        <v>235</v>
      </c>
      <c r="O55" s="98"/>
      <c r="P55" s="98"/>
      <c r="Q55" s="98"/>
      <c r="R55" s="98"/>
      <c r="S55" s="35"/>
    </row>
    <row r="56" spans="1:39" ht="20.100000000000001" customHeight="1">
      <c r="B56" s="66" t="s">
        <v>139</v>
      </c>
      <c r="C56" s="72"/>
      <c r="D56" s="72"/>
      <c r="K56" s="55"/>
      <c r="L56" s="36"/>
      <c r="Q56" s="35"/>
      <c r="R56" s="35"/>
      <c r="S56" s="35"/>
    </row>
    <row r="57" spans="1:39" ht="20.100000000000001" customHeight="1">
      <c r="B57" s="66" t="s">
        <v>140</v>
      </c>
      <c r="C57" s="72"/>
      <c r="D57" s="72"/>
      <c r="K57" s="55"/>
      <c r="L57" s="36" t="s">
        <v>170</v>
      </c>
      <c r="R57" s="35"/>
    </row>
    <row r="58" spans="1:39" ht="20.100000000000001" customHeight="1">
      <c r="B58" s="66" t="s">
        <v>141</v>
      </c>
      <c r="C58" s="72"/>
      <c r="D58" s="72"/>
      <c r="K58" s="99" t="s">
        <v>247</v>
      </c>
      <c r="L58" s="66" t="s">
        <v>168</v>
      </c>
    </row>
    <row r="59" spans="1:39" ht="20.100000000000001" customHeight="1">
      <c r="B59" s="66" t="s">
        <v>142</v>
      </c>
      <c r="C59" s="72"/>
      <c r="D59" s="72"/>
      <c r="K59" s="55"/>
      <c r="L59" s="35" t="s">
        <v>125</v>
      </c>
      <c r="M59" s="72"/>
    </row>
    <row r="60" spans="1:39" ht="20.100000000000001" customHeight="1">
      <c r="B60" s="66" t="s">
        <v>143</v>
      </c>
      <c r="C60" s="72"/>
      <c r="D60" s="72"/>
      <c r="K60" s="55"/>
      <c r="L60" s="66" t="s">
        <v>96</v>
      </c>
      <c r="M60" s="72"/>
    </row>
    <row r="61" spans="1:39" ht="20.100000000000001" customHeight="1">
      <c r="B61" s="66" t="s">
        <v>144</v>
      </c>
      <c r="C61" s="72"/>
      <c r="D61" s="72"/>
      <c r="K61" s="55"/>
      <c r="L61" s="66" t="s">
        <v>95</v>
      </c>
      <c r="M61" s="72"/>
    </row>
    <row r="62" spans="1:39" ht="20.100000000000001" customHeight="1">
      <c r="K62" s="55"/>
      <c r="L62" s="66" t="s">
        <v>97</v>
      </c>
      <c r="M62" s="72"/>
    </row>
    <row r="63" spans="1:39" ht="20.100000000000001" customHeight="1">
      <c r="B63" s="35" t="s">
        <v>153</v>
      </c>
      <c r="C63" s="199">
        <f>COUNTIF(D52:D61,"&gt;0")</f>
        <v>0</v>
      </c>
      <c r="K63" s="55"/>
      <c r="L63" s="66"/>
      <c r="M63" s="100"/>
    </row>
    <row r="64" spans="1:39" ht="20.100000000000001" customHeight="1">
      <c r="C64" s="84"/>
      <c r="L64" s="66" t="s">
        <v>169</v>
      </c>
      <c r="M64" s="77"/>
    </row>
    <row r="65" spans="1:21" ht="20.100000000000001" customHeight="1">
      <c r="B65" s="91" t="s">
        <v>241</v>
      </c>
      <c r="K65" s="95">
        <v>24</v>
      </c>
      <c r="L65" s="66" t="s">
        <v>98</v>
      </c>
      <c r="M65" s="72"/>
    </row>
    <row r="66" spans="1:21" ht="20.100000000000001" customHeight="1">
      <c r="B66" s="91"/>
      <c r="K66" s="55"/>
      <c r="L66" s="66" t="s">
        <v>99</v>
      </c>
      <c r="M66" s="72"/>
    </row>
    <row r="67" spans="1:21" ht="20.100000000000001" customHeight="1">
      <c r="A67" s="95">
        <v>24</v>
      </c>
      <c r="B67" s="35" t="s">
        <v>176</v>
      </c>
      <c r="K67" s="55"/>
      <c r="L67" s="66" t="s">
        <v>100</v>
      </c>
      <c r="M67" s="72"/>
    </row>
    <row r="68" spans="1:21" ht="20.100000000000001" customHeight="1">
      <c r="B68" s="35" t="s">
        <v>249</v>
      </c>
      <c r="C68" s="72"/>
      <c r="K68" s="55"/>
      <c r="L68" s="66" t="s">
        <v>101</v>
      </c>
      <c r="M68" s="72"/>
    </row>
    <row r="69" spans="1:21" ht="20.100000000000001" customHeight="1">
      <c r="B69" s="66" t="s">
        <v>250</v>
      </c>
      <c r="C69" s="72"/>
      <c r="K69" s="55"/>
    </row>
    <row r="70" spans="1:21" ht="20.100000000000001" customHeight="1">
      <c r="B70" s="66" t="s">
        <v>251</v>
      </c>
      <c r="C70" s="72"/>
      <c r="K70" s="55"/>
    </row>
    <row r="71" spans="1:21" ht="20.100000000000001" customHeight="1">
      <c r="B71" s="66" t="s">
        <v>252</v>
      </c>
      <c r="C71" s="72"/>
      <c r="K71" s="55"/>
    </row>
    <row r="72" spans="1:21" ht="20.100000000000001" customHeight="1">
      <c r="B72" s="66"/>
      <c r="C72" s="85"/>
      <c r="K72" s="55"/>
    </row>
    <row r="73" spans="1:21" ht="20.100000000000001" customHeight="1">
      <c r="A73" s="95">
        <v>24</v>
      </c>
      <c r="B73" s="35" t="s">
        <v>177</v>
      </c>
      <c r="C73" s="101"/>
      <c r="K73" s="55"/>
    </row>
    <row r="74" spans="1:21" ht="20.100000000000001" customHeight="1">
      <c r="B74" s="66" t="s">
        <v>253</v>
      </c>
      <c r="C74" s="72"/>
      <c r="K74" s="55"/>
    </row>
    <row r="75" spans="1:21" ht="20.100000000000001" customHeight="1">
      <c r="B75" s="66" t="s">
        <v>254</v>
      </c>
      <c r="C75" s="72"/>
    </row>
    <row r="76" spans="1:21" ht="20.100000000000001" customHeight="1">
      <c r="B76" s="66" t="s">
        <v>255</v>
      </c>
      <c r="C76" s="72"/>
    </row>
    <row r="77" spans="1:21" ht="20.100000000000001" customHeight="1">
      <c r="B77" s="66" t="s">
        <v>256</v>
      </c>
      <c r="C77" s="72"/>
      <c r="U77" s="35"/>
    </row>
    <row r="78" spans="1:21" ht="20.100000000000001" customHeight="1"/>
    <row r="79" spans="1:21" ht="20.100000000000001" customHeight="1"/>
    <row r="80" spans="1:21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</sheetData>
  <sheetProtection sheet="1" objects="1" scenarios="1" selectLockedCells="1"/>
  <mergeCells count="5">
    <mergeCell ref="O48:R48"/>
    <mergeCell ref="O49:R49"/>
    <mergeCell ref="O50:R50"/>
    <mergeCell ref="O52:R52"/>
    <mergeCell ref="O55:R55"/>
  </mergeCells>
  <hyperlinks>
    <hyperlink ref="P43" r:id="rId1"/>
    <hyperlink ref="L53" location="' Month to Month Programs'!A1" display="Go to Month to Month Programs"/>
    <hyperlink ref="B48" location="'Programs-Sessions'!A1" display="Go to Programs - Sessions"/>
    <hyperlink ref="B65" location="'Events &amp; Clinics'!A1" display="Go to Events and Clinics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6"/>
  <sheetViews>
    <sheetView workbookViewId="0"/>
  </sheetViews>
  <sheetFormatPr defaultColWidth="11" defaultRowHeight="15.75"/>
  <cols>
    <col min="1" max="1" width="5.875" style="32" customWidth="1"/>
    <col min="2" max="2" width="34" style="32" bestFit="1" customWidth="1"/>
    <col min="3" max="3" width="13" style="32" bestFit="1" customWidth="1"/>
    <col min="4" max="4" width="8.125" style="32" customWidth="1"/>
    <col min="5" max="5" width="5" style="32" customWidth="1"/>
    <col min="6" max="6" width="32.875" style="32" bestFit="1" customWidth="1"/>
    <col min="7" max="7" width="11" style="32"/>
    <col min="8" max="8" width="8" style="32" customWidth="1"/>
    <col min="9" max="9" width="8" style="32" hidden="1" customWidth="1"/>
    <col min="10" max="10" width="6" style="32" customWidth="1"/>
    <col min="11" max="11" width="6.375" style="32" customWidth="1"/>
    <col min="12" max="12" width="28.125" style="32" bestFit="1" customWidth="1"/>
    <col min="13" max="14" width="11" style="32"/>
    <col min="15" max="15" width="0" style="32" hidden="1" customWidth="1"/>
    <col min="16" max="16384" width="11" style="32"/>
  </cols>
  <sheetData>
    <row r="1" spans="1:16" s="30" customFormat="1" ht="23.25">
      <c r="A1" s="28" t="s">
        <v>230</v>
      </c>
      <c r="F1" s="29"/>
    </row>
    <row r="2" spans="1:16" ht="21">
      <c r="A2" s="105"/>
      <c r="F2" s="31" t="s">
        <v>236</v>
      </c>
    </row>
    <row r="3" spans="1:16" ht="21" customHeight="1">
      <c r="B3" s="106"/>
      <c r="E3" s="33">
        <v>6</v>
      </c>
      <c r="F3" s="107" t="s">
        <v>208</v>
      </c>
      <c r="K3" s="33">
        <v>9</v>
      </c>
      <c r="L3" s="107" t="s">
        <v>211</v>
      </c>
    </row>
    <row r="4" spans="1:16" ht="21" customHeight="1">
      <c r="B4" s="107"/>
      <c r="E4" s="33">
        <v>7</v>
      </c>
      <c r="F4" s="107" t="s">
        <v>209</v>
      </c>
      <c r="K4" s="33">
        <v>10</v>
      </c>
      <c r="L4" s="107" t="s">
        <v>212</v>
      </c>
    </row>
    <row r="5" spans="1:16" ht="21" customHeight="1">
      <c r="E5" s="33">
        <v>8</v>
      </c>
      <c r="F5" s="107" t="s">
        <v>210</v>
      </c>
      <c r="K5" s="33">
        <v>11</v>
      </c>
      <c r="L5" s="107" t="s">
        <v>216</v>
      </c>
    </row>
    <row r="6" spans="1:16" ht="21" customHeight="1">
      <c r="E6" s="33"/>
      <c r="F6" s="107"/>
      <c r="K6" s="33"/>
      <c r="L6" s="107"/>
    </row>
    <row r="7" spans="1:16" ht="21" customHeight="1" thickBot="1">
      <c r="B7" s="36" t="s">
        <v>0</v>
      </c>
      <c r="C7" s="35"/>
      <c r="E7" s="40"/>
      <c r="F7" s="32" t="s">
        <v>9</v>
      </c>
      <c r="G7" s="35"/>
    </row>
    <row r="8" spans="1:16" ht="21" customHeight="1" thickBot="1">
      <c r="B8" s="38" t="s">
        <v>1</v>
      </c>
      <c r="C8" s="25" t="e">
        <f>SUM(G8:G15)</f>
        <v>#DIV/0!</v>
      </c>
      <c r="E8" s="41"/>
      <c r="F8" s="108" t="s">
        <v>90</v>
      </c>
      <c r="G8" s="154">
        <f>((G19*G20*G21)+(M9*M10*M11))*G18</f>
        <v>0</v>
      </c>
      <c r="H8" s="46"/>
      <c r="I8" s="49"/>
      <c r="J8" s="49"/>
      <c r="K8" s="109">
        <v>9</v>
      </c>
      <c r="L8" s="108" t="s">
        <v>203</v>
      </c>
      <c r="M8" s="110"/>
      <c r="N8" s="46"/>
      <c r="O8" s="49"/>
      <c r="P8" s="49"/>
    </row>
    <row r="9" spans="1:16" ht="21" customHeight="1" thickBot="1">
      <c r="B9" s="39" t="s">
        <v>2</v>
      </c>
      <c r="C9" s="26" t="e">
        <f>(C8-(C18*C19*C21))/C10</f>
        <v>#DIV/0!</v>
      </c>
      <c r="E9" s="111"/>
      <c r="F9" s="53" t="s">
        <v>199</v>
      </c>
      <c r="G9" s="155">
        <f>G24*G25*G26</f>
        <v>0</v>
      </c>
      <c r="H9" s="50"/>
      <c r="I9" s="49"/>
      <c r="J9" s="49"/>
      <c r="K9" s="109"/>
      <c r="L9" s="112" t="s">
        <v>198</v>
      </c>
      <c r="M9" s="113"/>
      <c r="N9" s="50"/>
      <c r="O9" s="49">
        <v>240</v>
      </c>
      <c r="P9" s="49"/>
    </row>
    <row r="10" spans="1:16" ht="21" customHeight="1" thickBot="1">
      <c r="B10" s="42" t="s">
        <v>3</v>
      </c>
      <c r="C10" s="27">
        <f>C14+(C13*C15)-M20</f>
        <v>0</v>
      </c>
      <c r="F10" s="53" t="s">
        <v>200</v>
      </c>
      <c r="G10" s="155">
        <f>(M16*M14)+M17+M18</f>
        <v>0</v>
      </c>
      <c r="H10" s="50"/>
      <c r="I10" s="49"/>
      <c r="J10" s="49"/>
      <c r="K10" s="109"/>
      <c r="L10" s="112" t="s">
        <v>195</v>
      </c>
      <c r="M10" s="113"/>
      <c r="N10" s="50"/>
      <c r="O10" s="49"/>
      <c r="P10" s="49"/>
    </row>
    <row r="11" spans="1:16" ht="21" customHeight="1" thickBot="1">
      <c r="F11" s="53" t="s">
        <v>10</v>
      </c>
      <c r="G11" s="103" t="e">
        <f>'Total Program'!N48</f>
        <v>#DIV/0!</v>
      </c>
      <c r="H11" s="50"/>
      <c r="I11" s="49"/>
      <c r="J11" s="49"/>
      <c r="K11" s="109"/>
      <c r="L11" s="53" t="s">
        <v>15</v>
      </c>
      <c r="M11" s="113"/>
      <c r="N11" s="50"/>
      <c r="O11" s="49"/>
      <c r="P11" s="49"/>
    </row>
    <row r="12" spans="1:16" ht="21" customHeight="1" thickBot="1">
      <c r="A12" s="55">
        <v>6</v>
      </c>
      <c r="B12" s="36" t="s">
        <v>4</v>
      </c>
      <c r="F12" s="114" t="s">
        <v>11</v>
      </c>
      <c r="G12" s="103" t="e">
        <f>'Total Program'!N49</f>
        <v>#DIV/0!</v>
      </c>
      <c r="H12" s="50"/>
      <c r="I12" s="49"/>
      <c r="J12" s="49"/>
      <c r="K12" s="109"/>
      <c r="L12" s="53"/>
      <c r="M12" s="80"/>
      <c r="N12" s="50"/>
      <c r="O12" s="49"/>
      <c r="P12" s="49"/>
    </row>
    <row r="13" spans="1:16" ht="21" customHeight="1">
      <c r="B13" s="115" t="s">
        <v>5</v>
      </c>
      <c r="C13" s="116"/>
      <c r="F13" s="53" t="s">
        <v>12</v>
      </c>
      <c r="G13" s="103" t="e">
        <f>'Total Program'!N50</f>
        <v>#DIV/0!</v>
      </c>
      <c r="H13" s="50"/>
      <c r="I13" s="49"/>
      <c r="J13" s="49"/>
      <c r="K13" s="109">
        <v>10</v>
      </c>
      <c r="L13" s="61" t="s">
        <v>206</v>
      </c>
      <c r="M13" s="49"/>
      <c r="N13" s="50"/>
      <c r="O13" s="49"/>
      <c r="P13" s="49"/>
    </row>
    <row r="14" spans="1:16" ht="21" customHeight="1">
      <c r="B14" s="117" t="s">
        <v>6</v>
      </c>
      <c r="C14" s="118"/>
      <c r="F14" s="53" t="s">
        <v>178</v>
      </c>
      <c r="G14" s="143" t="e">
        <f>'Total Program'!N51</f>
        <v>#DIV/0!</v>
      </c>
      <c r="H14" s="50"/>
      <c r="I14" s="49"/>
      <c r="J14" s="49"/>
      <c r="K14" s="109"/>
      <c r="L14" s="53" t="s">
        <v>19</v>
      </c>
      <c r="M14" s="119"/>
      <c r="N14" s="51"/>
      <c r="O14" s="49"/>
      <c r="P14" s="49"/>
    </row>
    <row r="15" spans="1:16" ht="21" customHeight="1">
      <c r="B15" s="117" t="s">
        <v>181</v>
      </c>
      <c r="C15" s="120"/>
      <c r="F15" s="53" t="s">
        <v>85</v>
      </c>
      <c r="G15" s="144" t="e">
        <f>'Total Program'!N52</f>
        <v>#DIV/0!</v>
      </c>
      <c r="H15" s="50"/>
      <c r="I15" s="49"/>
      <c r="J15" s="49"/>
      <c r="K15" s="109"/>
      <c r="L15" s="53" t="s">
        <v>20</v>
      </c>
      <c r="M15" s="156">
        <f>G19+M9</f>
        <v>0</v>
      </c>
      <c r="N15" s="121"/>
      <c r="O15" s="49"/>
      <c r="P15" s="49"/>
    </row>
    <row r="16" spans="1:16" ht="21" customHeight="1">
      <c r="B16" s="117"/>
      <c r="C16" s="122"/>
      <c r="D16" s="49"/>
      <c r="F16" s="53"/>
      <c r="G16" s="80"/>
      <c r="H16" s="50"/>
      <c r="I16" s="49"/>
      <c r="J16" s="49"/>
      <c r="K16" s="109"/>
      <c r="L16" s="53" t="s">
        <v>21</v>
      </c>
      <c r="M16" s="156">
        <f>(G19*G20)+(M10*M9)</f>
        <v>0</v>
      </c>
      <c r="N16" s="121"/>
      <c r="O16" s="49"/>
      <c r="P16" s="49"/>
    </row>
    <row r="17" spans="2:19" ht="21" customHeight="1">
      <c r="B17" s="123" t="s">
        <v>76</v>
      </c>
      <c r="C17" s="122"/>
      <c r="E17" s="55">
        <v>7</v>
      </c>
      <c r="F17" s="53" t="s">
        <v>201</v>
      </c>
      <c r="G17" s="80"/>
      <c r="H17" s="50"/>
      <c r="I17" s="49"/>
      <c r="J17" s="49"/>
      <c r="K17" s="109"/>
      <c r="L17" s="53" t="s">
        <v>81</v>
      </c>
      <c r="M17" s="157">
        <f>M14*M16*0.0825</f>
        <v>0</v>
      </c>
      <c r="N17" s="121"/>
      <c r="O17" s="49"/>
      <c r="P17" s="124" t="s">
        <v>215</v>
      </c>
      <c r="Q17" s="124"/>
      <c r="R17" s="124"/>
      <c r="S17" s="91" t="s">
        <v>214</v>
      </c>
    </row>
    <row r="18" spans="2:19" ht="21" customHeight="1">
      <c r="B18" s="125" t="s">
        <v>5</v>
      </c>
      <c r="C18" s="118"/>
      <c r="D18" s="49"/>
      <c r="F18" s="53" t="s">
        <v>205</v>
      </c>
      <c r="G18" s="126"/>
      <c r="H18" s="50"/>
      <c r="I18" s="49"/>
      <c r="J18" s="49"/>
      <c r="K18" s="109"/>
      <c r="L18" s="53" t="s">
        <v>213</v>
      </c>
      <c r="M18" s="127"/>
      <c r="N18" s="121"/>
      <c r="O18" s="49"/>
      <c r="P18" s="49"/>
    </row>
    <row r="19" spans="2:19" ht="21" customHeight="1" thickBot="1">
      <c r="B19" s="125" t="s">
        <v>7</v>
      </c>
      <c r="C19" s="128"/>
      <c r="D19" s="49"/>
      <c r="F19" s="53" t="s">
        <v>196</v>
      </c>
      <c r="G19" s="129"/>
      <c r="H19" s="50"/>
      <c r="I19" s="49">
        <v>585</v>
      </c>
      <c r="J19" s="49"/>
      <c r="K19" s="109"/>
      <c r="L19" s="67"/>
      <c r="M19" s="49"/>
      <c r="N19" s="50"/>
      <c r="O19" s="49"/>
      <c r="P19" s="49"/>
    </row>
    <row r="20" spans="2:19" ht="21" customHeight="1" thickBot="1">
      <c r="B20" s="117" t="s">
        <v>8</v>
      </c>
      <c r="C20" s="128"/>
      <c r="D20" s="49"/>
      <c r="F20" s="53" t="s">
        <v>195</v>
      </c>
      <c r="G20" s="130"/>
      <c r="H20" s="50"/>
      <c r="I20" s="49"/>
      <c r="J20" s="49"/>
      <c r="K20" s="109">
        <v>11</v>
      </c>
      <c r="L20" s="131" t="s">
        <v>13</v>
      </c>
      <c r="M20" s="132"/>
      <c r="N20" s="133"/>
      <c r="O20" s="49"/>
      <c r="P20" s="49"/>
    </row>
    <row r="21" spans="2:19" ht="21" customHeight="1" thickBot="1">
      <c r="B21" s="134" t="s">
        <v>181</v>
      </c>
      <c r="C21" s="135"/>
      <c r="D21" s="49"/>
      <c r="F21" s="53" t="s">
        <v>15</v>
      </c>
      <c r="G21" s="136"/>
      <c r="H21" s="50"/>
      <c r="I21" s="49"/>
      <c r="J21" s="49"/>
    </row>
    <row r="22" spans="2:19" ht="21" customHeight="1">
      <c r="C22" s="35"/>
      <c r="D22" s="49"/>
      <c r="E22" s="109"/>
      <c r="F22" s="53"/>
      <c r="G22" s="137"/>
      <c r="H22" s="50"/>
      <c r="I22" s="49"/>
      <c r="J22" s="49"/>
      <c r="L22" s="91" t="s">
        <v>238</v>
      </c>
    </row>
    <row r="23" spans="2:19" ht="21" customHeight="1">
      <c r="D23" s="49"/>
      <c r="E23" s="109">
        <v>8</v>
      </c>
      <c r="F23" s="53" t="s">
        <v>202</v>
      </c>
      <c r="G23" s="80"/>
      <c r="H23" s="50"/>
      <c r="I23" s="49"/>
      <c r="J23" s="49"/>
    </row>
    <row r="24" spans="2:19" ht="21" customHeight="1" thickBot="1">
      <c r="D24" s="49"/>
      <c r="E24" s="109"/>
      <c r="F24" s="53" t="s">
        <v>197</v>
      </c>
      <c r="G24" s="138"/>
      <c r="H24" s="50"/>
      <c r="I24" s="49">
        <v>240</v>
      </c>
      <c r="J24" s="49"/>
    </row>
    <row r="25" spans="2:19" ht="21" customHeight="1">
      <c r="D25" s="49"/>
      <c r="E25" s="109"/>
      <c r="F25" s="53" t="s">
        <v>195</v>
      </c>
      <c r="G25" s="139"/>
      <c r="H25" s="50"/>
      <c r="I25" s="49"/>
      <c r="J25" s="49"/>
    </row>
    <row r="26" spans="2:19" ht="21" customHeight="1" thickBot="1">
      <c r="D26" s="49"/>
      <c r="E26" s="109"/>
      <c r="F26" s="53" t="s">
        <v>204</v>
      </c>
      <c r="G26" s="140"/>
      <c r="H26" s="50"/>
      <c r="I26" s="49"/>
      <c r="J26" s="49"/>
    </row>
    <row r="27" spans="2:19" ht="21" customHeight="1">
      <c r="D27" s="49"/>
      <c r="E27" s="109"/>
      <c r="F27" s="110"/>
      <c r="G27" s="141"/>
      <c r="H27" s="45"/>
      <c r="I27" s="49"/>
      <c r="J27" s="49"/>
    </row>
    <row r="28" spans="2:19" ht="21" customHeight="1">
      <c r="D28" s="49"/>
      <c r="F28" s="80"/>
      <c r="G28" s="80"/>
      <c r="H28" s="49"/>
      <c r="I28" s="49"/>
      <c r="J28" s="49"/>
    </row>
    <row r="29" spans="2:19" ht="21" customHeight="1">
      <c r="D29" s="49"/>
    </row>
    <row r="30" spans="2:19" ht="21" customHeight="1">
      <c r="D30" s="49"/>
    </row>
    <row r="31" spans="2:19" ht="21" customHeight="1">
      <c r="D31" s="49"/>
    </row>
    <row r="32" spans="2:19" ht="21" customHeight="1"/>
    <row r="33" spans="4:16" ht="21" customHeight="1"/>
    <row r="34" spans="4:16" ht="21" customHeight="1">
      <c r="D34" s="35"/>
    </row>
    <row r="35" spans="4:16" ht="21" customHeight="1">
      <c r="D35" s="35"/>
    </row>
    <row r="36" spans="4:16" ht="21" customHeight="1">
      <c r="D36" s="35"/>
    </row>
    <row r="37" spans="4:16" ht="21" customHeight="1">
      <c r="D37" s="35"/>
    </row>
    <row r="38" spans="4:16" ht="21" customHeight="1"/>
    <row r="39" spans="4:16" ht="21" customHeight="1">
      <c r="D39" s="35"/>
    </row>
    <row r="40" spans="4:16" ht="21" customHeight="1">
      <c r="D40" s="35"/>
    </row>
    <row r="41" spans="4:16" ht="21" customHeight="1">
      <c r="D41" s="35"/>
    </row>
    <row r="42" spans="4:16" ht="21" customHeight="1">
      <c r="E42" s="109"/>
      <c r="H42" s="49"/>
      <c r="I42" s="49"/>
      <c r="J42" s="49"/>
    </row>
    <row r="43" spans="4:16" ht="21" customHeight="1">
      <c r="E43" s="109"/>
      <c r="H43" s="49"/>
      <c r="I43" s="49"/>
      <c r="J43" s="49"/>
      <c r="N43" s="49"/>
      <c r="O43" s="49"/>
      <c r="P43" s="49"/>
    </row>
    <row r="44" spans="4:16" ht="21" customHeight="1">
      <c r="H44" s="49"/>
      <c r="I44" s="49"/>
      <c r="J44" s="49"/>
    </row>
    <row r="45" spans="4:16" ht="21" customHeight="1">
      <c r="E45" s="142"/>
      <c r="F45" s="80"/>
      <c r="G45" s="80"/>
      <c r="H45" s="49"/>
      <c r="I45" s="49"/>
      <c r="J45" s="49"/>
    </row>
    <row r="46" spans="4:16" ht="21" customHeight="1">
      <c r="D46" s="35"/>
      <c r="E46" s="109"/>
      <c r="H46" s="49"/>
      <c r="I46" s="49"/>
      <c r="J46" s="49"/>
    </row>
    <row r="47" spans="4:16" ht="21" customHeight="1">
      <c r="D47" s="35"/>
      <c r="E47" s="142"/>
      <c r="H47" s="49"/>
      <c r="I47" s="49"/>
      <c r="J47" s="49"/>
    </row>
    <row r="48" spans="4:16" ht="21" customHeight="1">
      <c r="D48" s="35"/>
      <c r="E48" s="142"/>
      <c r="H48" s="49"/>
      <c r="I48" s="49"/>
      <c r="J48" s="49"/>
    </row>
    <row r="49" spans="4:10" ht="20.100000000000001" customHeight="1">
      <c r="D49" s="35"/>
      <c r="E49" s="142"/>
      <c r="H49" s="49"/>
      <c r="I49" s="49"/>
      <c r="J49" s="49"/>
    </row>
    <row r="50" spans="4:10" ht="20.100000000000001" customHeight="1">
      <c r="D50" s="35"/>
      <c r="E50" s="142"/>
      <c r="H50" s="49"/>
      <c r="I50" s="49"/>
      <c r="J50" s="49"/>
    </row>
    <row r="51" spans="4:10" ht="20.100000000000001" customHeight="1">
      <c r="D51" s="35"/>
      <c r="E51" s="142"/>
      <c r="H51" s="49"/>
      <c r="I51" s="49"/>
      <c r="J51" s="49"/>
    </row>
    <row r="52" spans="4:10" ht="20.100000000000001" customHeight="1">
      <c r="D52" s="35"/>
      <c r="E52" s="142"/>
      <c r="H52" s="49"/>
      <c r="I52" s="49"/>
      <c r="J52" s="49"/>
    </row>
    <row r="53" spans="4:10" ht="20.100000000000001" customHeight="1">
      <c r="D53" s="35"/>
      <c r="E53" s="142"/>
      <c r="F53" s="49"/>
      <c r="G53" s="49"/>
      <c r="H53" s="49"/>
      <c r="I53" s="49"/>
      <c r="J53" s="49"/>
    </row>
    <row r="54" spans="4:10" ht="20.100000000000001" customHeight="1">
      <c r="D54" s="35"/>
      <c r="E54" s="142"/>
      <c r="F54" s="49"/>
      <c r="G54" s="49"/>
      <c r="H54" s="49"/>
      <c r="I54" s="49"/>
      <c r="J54" s="49"/>
    </row>
    <row r="55" spans="4:10" ht="20.100000000000001" customHeight="1">
      <c r="D55" s="35"/>
      <c r="E55" s="142"/>
      <c r="F55" s="49"/>
      <c r="G55" s="49"/>
      <c r="H55" s="49"/>
      <c r="I55" s="49"/>
      <c r="J55" s="49"/>
    </row>
    <row r="56" spans="4:10" ht="20.100000000000001" customHeight="1">
      <c r="D56" s="35"/>
      <c r="E56" s="142"/>
      <c r="F56" s="49"/>
      <c r="G56" s="49"/>
      <c r="H56" s="49"/>
      <c r="I56" s="49"/>
      <c r="J56" s="49"/>
    </row>
    <row r="57" spans="4:10" ht="20.100000000000001" customHeight="1">
      <c r="D57" s="35"/>
      <c r="E57" s="142"/>
      <c r="F57" s="49"/>
      <c r="G57" s="49"/>
      <c r="H57" s="49"/>
      <c r="I57" s="49"/>
      <c r="J57" s="49"/>
    </row>
    <row r="58" spans="4:10" ht="20.100000000000001" customHeight="1">
      <c r="D58" s="35"/>
      <c r="E58" s="142"/>
      <c r="F58" s="49"/>
      <c r="G58" s="49"/>
      <c r="H58" s="49"/>
      <c r="I58" s="49"/>
      <c r="J58" s="49"/>
    </row>
    <row r="59" spans="4:10" ht="20.100000000000001" customHeight="1">
      <c r="E59" s="142"/>
      <c r="F59" s="49"/>
      <c r="G59" s="49"/>
      <c r="H59" s="49"/>
      <c r="I59" s="49"/>
      <c r="J59" s="49"/>
    </row>
    <row r="60" spans="4:10" ht="20.100000000000001" customHeight="1">
      <c r="E60" s="142"/>
      <c r="F60" s="49"/>
      <c r="G60" s="49"/>
      <c r="H60" s="49"/>
      <c r="I60" s="49"/>
      <c r="J60" s="49"/>
    </row>
    <row r="61" spans="4:10" ht="20.100000000000001" customHeight="1">
      <c r="E61" s="142"/>
      <c r="F61" s="49"/>
      <c r="G61" s="49"/>
      <c r="H61" s="49"/>
      <c r="I61" s="49"/>
      <c r="J61" s="49"/>
    </row>
    <row r="62" spans="4:10" ht="20.100000000000001" customHeight="1">
      <c r="E62" s="142"/>
      <c r="F62" s="49"/>
      <c r="G62" s="49"/>
      <c r="H62" s="49"/>
      <c r="I62" s="49"/>
      <c r="J62" s="49"/>
    </row>
    <row r="63" spans="4:10" ht="20.100000000000001" customHeight="1">
      <c r="E63" s="142"/>
      <c r="F63" s="49"/>
      <c r="G63" s="49"/>
      <c r="H63" s="49"/>
      <c r="I63" s="49"/>
      <c r="J63" s="49"/>
    </row>
    <row r="64" spans="4:10" ht="20.100000000000001" customHeight="1">
      <c r="E64" s="142"/>
      <c r="F64" s="49"/>
      <c r="G64" s="49"/>
      <c r="H64" s="49"/>
      <c r="I64" s="49"/>
      <c r="J64" s="49"/>
    </row>
    <row r="65" spans="5:10" ht="20.100000000000001" customHeight="1">
      <c r="E65" s="142"/>
      <c r="F65" s="49"/>
      <c r="G65" s="49"/>
      <c r="H65" s="49"/>
      <c r="I65" s="49"/>
      <c r="J65" s="49"/>
    </row>
    <row r="66" spans="5:10" ht="20.100000000000001" customHeight="1">
      <c r="E66" s="142"/>
      <c r="F66" s="49"/>
      <c r="G66" s="49"/>
      <c r="H66" s="49"/>
      <c r="I66" s="49"/>
      <c r="J66" s="49"/>
    </row>
    <row r="67" spans="5:10" ht="20.100000000000001" customHeight="1">
      <c r="E67" s="142"/>
      <c r="F67" s="49"/>
      <c r="G67" s="49"/>
      <c r="H67" s="49"/>
      <c r="I67" s="49"/>
      <c r="J67" s="49"/>
    </row>
    <row r="68" spans="5:10" ht="20.100000000000001" customHeight="1">
      <c r="E68" s="142"/>
      <c r="F68" s="49"/>
      <c r="G68" s="49"/>
      <c r="H68" s="49"/>
      <c r="I68" s="49"/>
      <c r="J68" s="49"/>
    </row>
    <row r="69" spans="5:10" ht="20.100000000000001" customHeight="1">
      <c r="E69" s="142"/>
      <c r="F69" s="49"/>
      <c r="G69" s="49"/>
      <c r="H69" s="49"/>
      <c r="I69" s="49"/>
      <c r="J69" s="49"/>
    </row>
    <row r="70" spans="5:10" ht="20.100000000000001" customHeight="1">
      <c r="E70" s="142"/>
      <c r="F70" s="49"/>
      <c r="G70" s="49"/>
      <c r="H70" s="49"/>
      <c r="I70" s="49"/>
      <c r="J70" s="49"/>
    </row>
    <row r="71" spans="5:10" ht="20.100000000000001" customHeight="1">
      <c r="E71" s="142"/>
      <c r="F71" s="49"/>
      <c r="G71" s="49"/>
      <c r="H71" s="49"/>
      <c r="I71" s="49"/>
      <c r="J71" s="49"/>
    </row>
    <row r="72" spans="5:10" ht="20.100000000000001" customHeight="1">
      <c r="E72" s="142"/>
      <c r="F72" s="49"/>
      <c r="G72" s="49"/>
      <c r="H72" s="49"/>
      <c r="I72" s="49"/>
      <c r="J72" s="49"/>
    </row>
    <row r="73" spans="5:10" ht="20.100000000000001" customHeight="1">
      <c r="E73" s="142"/>
      <c r="F73" s="49"/>
      <c r="G73" s="49"/>
      <c r="H73" s="49"/>
      <c r="I73" s="49"/>
      <c r="J73" s="49"/>
    </row>
    <row r="74" spans="5:10" ht="20.100000000000001" customHeight="1">
      <c r="E74" s="142"/>
      <c r="F74" s="49"/>
      <c r="G74" s="49"/>
      <c r="H74" s="49"/>
      <c r="I74" s="49"/>
      <c r="J74" s="49"/>
    </row>
    <row r="75" spans="5:10" ht="20.100000000000001" customHeight="1">
      <c r="E75" s="142"/>
      <c r="F75" s="49"/>
      <c r="G75" s="49"/>
      <c r="H75" s="49"/>
      <c r="I75" s="49"/>
      <c r="J75" s="49"/>
    </row>
    <row r="76" spans="5:10" ht="20.100000000000001" customHeight="1">
      <c r="E76" s="142"/>
      <c r="F76" s="49"/>
      <c r="G76" s="49"/>
      <c r="H76" s="49"/>
      <c r="I76" s="49"/>
    </row>
    <row r="77" spans="5:10" ht="20.100000000000001" customHeight="1">
      <c r="E77" s="142"/>
      <c r="F77" s="49"/>
      <c r="G77" s="49"/>
      <c r="H77" s="49"/>
      <c r="I77" s="49"/>
    </row>
    <row r="78" spans="5:10" ht="20.100000000000001" customHeight="1">
      <c r="E78" s="142"/>
      <c r="F78" s="49"/>
      <c r="G78" s="49"/>
      <c r="H78" s="49"/>
      <c r="I78" s="49"/>
    </row>
    <row r="79" spans="5:10" ht="20.100000000000001" customHeight="1">
      <c r="E79" s="142"/>
      <c r="F79" s="49"/>
      <c r="G79" s="49"/>
      <c r="H79" s="49"/>
      <c r="I79" s="49"/>
    </row>
    <row r="80" spans="5:10" ht="20.100000000000001" customHeight="1">
      <c r="E80" s="142"/>
      <c r="F80" s="49"/>
      <c r="G80" s="49"/>
      <c r="H80" s="49"/>
      <c r="I80" s="49"/>
    </row>
    <row r="81" spans="5:9" ht="20.100000000000001" customHeight="1">
      <c r="E81" s="142"/>
      <c r="F81" s="49"/>
      <c r="G81" s="49"/>
      <c r="H81" s="49"/>
      <c r="I81" s="49"/>
    </row>
    <row r="82" spans="5:9" ht="20.100000000000001" customHeight="1">
      <c r="E82" s="142"/>
      <c r="F82" s="49"/>
      <c r="G82" s="49"/>
      <c r="H82" s="49"/>
      <c r="I82" s="49"/>
    </row>
    <row r="83" spans="5:9" ht="20.100000000000001" customHeight="1">
      <c r="E83" s="142"/>
      <c r="F83" s="49"/>
      <c r="G83" s="49"/>
      <c r="H83" s="49"/>
    </row>
    <row r="84" spans="5:9" ht="20.100000000000001" customHeight="1">
      <c r="E84" s="142"/>
    </row>
    <row r="85" spans="5:9" ht="20.100000000000001" customHeight="1">
      <c r="E85" s="142"/>
    </row>
    <row r="86" spans="5:9" ht="20.100000000000001" customHeight="1">
      <c r="E86" s="142"/>
    </row>
    <row r="87" spans="5:9" ht="20.100000000000001" customHeight="1">
      <c r="E87" s="142"/>
    </row>
    <row r="88" spans="5:9" ht="20.100000000000001" customHeight="1">
      <c r="E88" s="142"/>
    </row>
    <row r="89" spans="5:9" ht="20.100000000000001" customHeight="1">
      <c r="E89" s="142"/>
    </row>
    <row r="90" spans="5:9" ht="20.100000000000001" customHeight="1">
      <c r="E90" s="142"/>
    </row>
    <row r="91" spans="5:9" ht="20.100000000000001" customHeight="1">
      <c r="E91" s="142"/>
    </row>
    <row r="92" spans="5:9" ht="20.100000000000001" customHeight="1">
      <c r="E92" s="142"/>
    </row>
    <row r="93" spans="5:9" ht="20.100000000000001" customHeight="1">
      <c r="E93" s="142"/>
    </row>
    <row r="94" spans="5:9" ht="20.100000000000001" customHeight="1">
      <c r="E94" s="142"/>
    </row>
    <row r="95" spans="5:9" ht="20.100000000000001" customHeight="1">
      <c r="E95" s="142"/>
    </row>
    <row r="96" spans="5:9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</sheetData>
  <sheetProtection sheet="1" objects="1" scenarios="1" selectLockedCells="1"/>
  <mergeCells count="1">
    <mergeCell ref="P17:R17"/>
  </mergeCells>
  <hyperlinks>
    <hyperlink ref="S17" r:id="rId1"/>
    <hyperlink ref="L22" location="'Total Program'!A20" display="Go to Total Programs to Input "/>
  </hyperlinks>
  <pageMargins left="0.7" right="0.7" top="0.75" bottom="0.75" header="0.3" footer="0.3"/>
  <pageSetup orientation="portrait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Spinner 8">
              <controlPr defaultSize="0" autoPict="0">
                <anchor moveWithCells="1" sizeWithCells="1">
                  <from>
                    <xdr:col>7</xdr:col>
                    <xdr:colOff>28575</xdr:colOff>
                    <xdr:row>19</xdr:row>
                    <xdr:rowOff>9525</xdr:rowOff>
                  </from>
                  <to>
                    <xdr:col>7</xdr:col>
                    <xdr:colOff>409575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Spinner 9">
              <controlPr defaultSize="0" autoPict="0">
                <anchor moveWithCells="1" sizeWithCells="1">
                  <from>
                    <xdr:col>7</xdr:col>
                    <xdr:colOff>28575</xdr:colOff>
                    <xdr:row>18</xdr:row>
                    <xdr:rowOff>9525</xdr:rowOff>
                  </from>
                  <to>
                    <xdr:col>7</xdr:col>
                    <xdr:colOff>409575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Spinner 11">
              <controlPr defaultSize="0" autoPict="0">
                <anchor moveWithCells="1" sizeWithCells="1">
                  <from>
                    <xdr:col>7</xdr:col>
                    <xdr:colOff>38100</xdr:colOff>
                    <xdr:row>23</xdr:row>
                    <xdr:rowOff>0</xdr:rowOff>
                  </from>
                  <to>
                    <xdr:col>7</xdr:col>
                    <xdr:colOff>419100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Spinner 13">
              <controlPr defaultSize="0" autoPict="0">
                <anchor moveWithCells="1" sizeWithCells="1">
                  <from>
                    <xdr:col>13</xdr:col>
                    <xdr:colOff>47625</xdr:colOff>
                    <xdr:row>9</xdr:row>
                    <xdr:rowOff>28575</xdr:rowOff>
                  </from>
                  <to>
                    <xdr:col>13</xdr:col>
                    <xdr:colOff>428625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Spinner 14">
              <controlPr defaultSize="0" autoPict="0">
                <anchor moveWithCells="1" sizeWithCells="1">
                  <from>
                    <xdr:col>13</xdr:col>
                    <xdr:colOff>47625</xdr:colOff>
                    <xdr:row>8</xdr:row>
                    <xdr:rowOff>28575</xdr:rowOff>
                  </from>
                  <to>
                    <xdr:col>13</xdr:col>
                    <xdr:colOff>428625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Spinner 16">
              <controlPr defaultSize="0" autoPict="0">
                <anchor moveWithCells="1" sizeWithCells="1">
                  <from>
                    <xdr:col>7</xdr:col>
                    <xdr:colOff>47625</xdr:colOff>
                    <xdr:row>20</xdr:row>
                    <xdr:rowOff>28575</xdr:rowOff>
                  </from>
                  <to>
                    <xdr:col>7</xdr:col>
                    <xdr:colOff>409575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Spinner 17">
              <controlPr defaultSize="0" autoPict="0">
                <anchor moveWithCells="1" sizeWithCells="1">
                  <from>
                    <xdr:col>7</xdr:col>
                    <xdr:colOff>9525</xdr:colOff>
                    <xdr:row>24</xdr:row>
                    <xdr:rowOff>28575</xdr:rowOff>
                  </from>
                  <to>
                    <xdr:col>7</xdr:col>
                    <xdr:colOff>419100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Spinner 18">
              <controlPr defaultSize="0" autoPict="0">
                <anchor moveWithCells="1" sizeWithCells="1">
                  <from>
                    <xdr:col>13</xdr:col>
                    <xdr:colOff>47625</xdr:colOff>
                    <xdr:row>10</xdr:row>
                    <xdr:rowOff>28575</xdr:rowOff>
                  </from>
                  <to>
                    <xdr:col>13</xdr:col>
                    <xdr:colOff>428625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9"/>
  <sheetViews>
    <sheetView workbookViewId="0"/>
  </sheetViews>
  <sheetFormatPr defaultColWidth="11" defaultRowHeight="15.75"/>
  <cols>
    <col min="1" max="1" width="11" style="32"/>
    <col min="2" max="2" width="29" style="32" customWidth="1"/>
    <col min="3" max="4" width="11" style="32"/>
    <col min="5" max="5" width="32.875" style="32" bestFit="1" customWidth="1"/>
    <col min="6" max="7" width="11" style="32"/>
    <col min="8" max="8" width="0" style="32" hidden="1" customWidth="1"/>
    <col min="9" max="9" width="4.125" style="32" customWidth="1"/>
    <col min="10" max="10" width="5.875" style="32" customWidth="1"/>
    <col min="11" max="11" width="19.875" style="32" bestFit="1" customWidth="1"/>
    <col min="12" max="12" width="9.625" style="32" customWidth="1"/>
    <col min="13" max="13" width="11" style="32"/>
    <col min="14" max="14" width="0" style="32" hidden="1" customWidth="1"/>
    <col min="15" max="16384" width="11" style="32"/>
  </cols>
  <sheetData>
    <row r="1" spans="1:13" s="30" customFormat="1" ht="23.25">
      <c r="A1" s="28" t="s">
        <v>75</v>
      </c>
      <c r="E1" s="29"/>
    </row>
    <row r="2" spans="1:13" ht="21">
      <c r="A2" s="105"/>
      <c r="E2" s="31" t="s">
        <v>236</v>
      </c>
    </row>
    <row r="3" spans="1:13" ht="20.100000000000001" customHeight="1">
      <c r="B3" s="106"/>
      <c r="C3" s="35"/>
      <c r="D3" s="33">
        <v>13</v>
      </c>
      <c r="E3" s="107" t="s">
        <v>208</v>
      </c>
      <c r="J3" s="33">
        <v>16</v>
      </c>
      <c r="K3" s="107" t="s">
        <v>212</v>
      </c>
    </row>
    <row r="4" spans="1:13" ht="20.100000000000001" customHeight="1">
      <c r="B4" s="35"/>
      <c r="C4" s="35"/>
      <c r="D4" s="33">
        <v>14</v>
      </c>
      <c r="E4" s="107" t="s">
        <v>209</v>
      </c>
      <c r="J4" s="33">
        <v>17</v>
      </c>
      <c r="K4" s="107" t="s">
        <v>216</v>
      </c>
    </row>
    <row r="5" spans="1:13" ht="20.100000000000001" customHeight="1">
      <c r="B5" s="35"/>
      <c r="C5" s="35"/>
      <c r="D5" s="33">
        <v>15</v>
      </c>
      <c r="E5" s="107" t="s">
        <v>210</v>
      </c>
      <c r="J5" s="33">
        <v>18</v>
      </c>
      <c r="K5" s="107" t="s">
        <v>233</v>
      </c>
    </row>
    <row r="6" spans="1:13" ht="20.100000000000001" customHeight="1">
      <c r="B6" s="35"/>
      <c r="C6" s="35"/>
      <c r="D6" s="33"/>
      <c r="E6" s="107"/>
    </row>
    <row r="7" spans="1:13" ht="20.100000000000001" customHeight="1" thickBot="1">
      <c r="B7" s="36" t="s">
        <v>0</v>
      </c>
      <c r="C7" s="35"/>
      <c r="E7" s="36" t="s">
        <v>9</v>
      </c>
    </row>
    <row r="8" spans="1:13" ht="20.100000000000001" customHeight="1">
      <c r="B8" s="38" t="s">
        <v>1</v>
      </c>
      <c r="C8" s="152" t="e">
        <f>SUM(F8:F15)</f>
        <v>#DIV/0!</v>
      </c>
      <c r="E8" s="108" t="s">
        <v>90</v>
      </c>
      <c r="F8" s="154">
        <f>F18*F19*F20*F21*F22</f>
        <v>0</v>
      </c>
      <c r="G8" s="46"/>
      <c r="J8" s="109">
        <v>16</v>
      </c>
      <c r="K8" s="145" t="s">
        <v>206</v>
      </c>
      <c r="L8" s="45"/>
      <c r="M8" s="46"/>
    </row>
    <row r="9" spans="1:13" ht="20.100000000000001" customHeight="1">
      <c r="B9" s="39" t="s">
        <v>2</v>
      </c>
      <c r="C9" s="153" t="e">
        <f>C8/C10</f>
        <v>#DIV/0!</v>
      </c>
      <c r="E9" s="53" t="s">
        <v>199</v>
      </c>
      <c r="F9" s="155">
        <f>F25*F26*F27</f>
        <v>0</v>
      </c>
      <c r="G9" s="50"/>
      <c r="J9" s="142"/>
      <c r="K9" s="53" t="s">
        <v>19</v>
      </c>
      <c r="L9" s="119"/>
      <c r="M9" s="51"/>
    </row>
    <row r="10" spans="1:13" ht="20.100000000000001" customHeight="1" thickBot="1">
      <c r="B10" s="42" t="s">
        <v>3</v>
      </c>
      <c r="C10" s="27">
        <f>C14+C15-L16</f>
        <v>0</v>
      </c>
      <c r="E10" s="53" t="s">
        <v>200</v>
      </c>
      <c r="F10" s="155">
        <f>(L12*L9)+L13+L14</f>
        <v>0</v>
      </c>
      <c r="G10" s="50"/>
      <c r="J10" s="142"/>
      <c r="K10" s="53" t="s">
        <v>131</v>
      </c>
      <c r="L10" s="146"/>
      <c r="M10" s="51"/>
    </row>
    <row r="11" spans="1:13" ht="20.100000000000001" customHeight="1">
      <c r="E11" s="53" t="s">
        <v>10</v>
      </c>
      <c r="F11" s="103" t="e">
        <f>'Total Program'!N48</f>
        <v>#DIV/0!</v>
      </c>
      <c r="G11" s="50"/>
      <c r="J11" s="142"/>
      <c r="K11" s="53" t="s">
        <v>20</v>
      </c>
      <c r="L11" s="156">
        <f>F19+F25</f>
        <v>0</v>
      </c>
      <c r="M11" s="121"/>
    </row>
    <row r="12" spans="1:13" ht="20.100000000000001" customHeight="1">
      <c r="B12" s="36"/>
      <c r="E12" s="114" t="s">
        <v>11</v>
      </c>
      <c r="F12" s="103" t="e">
        <f>'Total Program'!N49</f>
        <v>#DIV/0!</v>
      </c>
      <c r="G12" s="50"/>
      <c r="J12" s="142"/>
      <c r="K12" s="53" t="s">
        <v>21</v>
      </c>
      <c r="L12" s="156">
        <f>(F19*F20)+(F25*F26)</f>
        <v>0</v>
      </c>
      <c r="M12" s="121"/>
    </row>
    <row r="13" spans="1:13" ht="20.100000000000001" customHeight="1" thickBot="1">
      <c r="B13" s="36" t="s">
        <v>4</v>
      </c>
      <c r="E13" s="53" t="s">
        <v>12</v>
      </c>
      <c r="F13" s="103" t="e">
        <f>'Total Program'!N50</f>
        <v>#DIV/0!</v>
      </c>
      <c r="G13" s="50"/>
      <c r="J13" s="142"/>
      <c r="K13" s="53" t="s">
        <v>81</v>
      </c>
      <c r="L13" s="157">
        <f>L9*L10*L12*0.0825</f>
        <v>0</v>
      </c>
      <c r="M13" s="121"/>
    </row>
    <row r="14" spans="1:13" ht="20.100000000000001" customHeight="1">
      <c r="A14" s="55">
        <v>13</v>
      </c>
      <c r="B14" s="115" t="s">
        <v>74</v>
      </c>
      <c r="C14" s="147"/>
      <c r="E14" s="53" t="s">
        <v>178</v>
      </c>
      <c r="F14" s="103" t="e">
        <f>'Total Program'!N51</f>
        <v>#DIV/0!</v>
      </c>
      <c r="G14" s="50"/>
      <c r="J14" s="142"/>
      <c r="K14" s="53" t="s">
        <v>213</v>
      </c>
      <c r="L14" s="127"/>
      <c r="M14" s="121"/>
    </row>
    <row r="15" spans="1:13" ht="20.100000000000001" customHeight="1" thickBot="1">
      <c r="B15" s="134" t="s">
        <v>6</v>
      </c>
      <c r="C15" s="148"/>
      <c r="E15" s="53" t="s">
        <v>85</v>
      </c>
      <c r="F15" s="103" t="e">
        <f>'Total Program'!N52</f>
        <v>#DIV/0!</v>
      </c>
      <c r="G15" s="50"/>
      <c r="J15" s="142"/>
      <c r="K15" s="67"/>
      <c r="L15" s="49"/>
      <c r="M15" s="50"/>
    </row>
    <row r="16" spans="1:13" ht="20.100000000000001" customHeight="1" thickBot="1">
      <c r="B16" s="35"/>
      <c r="C16" s="149"/>
      <c r="D16" s="142"/>
      <c r="E16" s="53"/>
      <c r="F16" s="80"/>
      <c r="G16" s="50"/>
      <c r="J16" s="109">
        <v>17</v>
      </c>
      <c r="K16" s="131" t="s">
        <v>13</v>
      </c>
      <c r="L16" s="132"/>
      <c r="M16" s="133"/>
    </row>
    <row r="17" spans="2:14" ht="20.100000000000001" customHeight="1">
      <c r="D17" s="109">
        <v>14</v>
      </c>
      <c r="E17" s="53" t="s">
        <v>201</v>
      </c>
      <c r="F17" s="80"/>
      <c r="G17" s="50"/>
    </row>
    <row r="18" spans="2:14" ht="20.100000000000001" customHeight="1" thickBot="1">
      <c r="D18" s="142"/>
      <c r="E18" s="53" t="s">
        <v>205</v>
      </c>
      <c r="F18" s="140"/>
      <c r="G18" s="50"/>
      <c r="K18" s="91" t="s">
        <v>240</v>
      </c>
    </row>
    <row r="19" spans="2:14" ht="20.100000000000001" customHeight="1" thickBot="1">
      <c r="B19" s="40"/>
      <c r="D19" s="142"/>
      <c r="E19" s="53" t="s">
        <v>196</v>
      </c>
      <c r="F19" s="113">
        <v>0</v>
      </c>
      <c r="G19" s="50"/>
      <c r="H19" s="32">
        <v>1200</v>
      </c>
      <c r="N19" s="32">
        <v>1</v>
      </c>
    </row>
    <row r="20" spans="2:14" ht="20.100000000000001" customHeight="1" thickBot="1">
      <c r="D20" s="142"/>
      <c r="E20" s="53" t="s">
        <v>220</v>
      </c>
      <c r="F20" s="150">
        <v>0</v>
      </c>
      <c r="G20" s="50"/>
    </row>
    <row r="21" spans="2:14" ht="20.100000000000001" customHeight="1" thickBot="1">
      <c r="D21" s="142"/>
      <c r="E21" s="117" t="s">
        <v>73</v>
      </c>
      <c r="F21" s="151">
        <v>0</v>
      </c>
      <c r="G21" s="122"/>
    </row>
    <row r="22" spans="2:14" ht="20.100000000000001" customHeight="1" thickBot="1">
      <c r="D22" s="142"/>
      <c r="E22" s="53" t="s">
        <v>15</v>
      </c>
      <c r="F22" s="150">
        <v>0</v>
      </c>
      <c r="G22" s="50"/>
      <c r="N22" s="32">
        <v>30</v>
      </c>
    </row>
    <row r="23" spans="2:14" ht="20.100000000000001" customHeight="1">
      <c r="D23" s="142"/>
      <c r="E23" s="53"/>
      <c r="F23" s="137"/>
      <c r="G23" s="50"/>
    </row>
    <row r="24" spans="2:14" ht="20.100000000000001" customHeight="1" thickBot="1">
      <c r="D24" s="109">
        <v>15</v>
      </c>
      <c r="E24" s="53" t="s">
        <v>202</v>
      </c>
      <c r="F24" s="80"/>
      <c r="G24" s="50"/>
      <c r="N24" s="32">
        <v>15</v>
      </c>
    </row>
    <row r="25" spans="2:14" ht="20.100000000000001" customHeight="1" thickBot="1">
      <c r="D25" s="142"/>
      <c r="E25" s="53" t="s">
        <v>197</v>
      </c>
      <c r="F25" s="113">
        <v>0</v>
      </c>
      <c r="G25" s="50"/>
      <c r="H25" s="32">
        <v>600</v>
      </c>
    </row>
    <row r="26" spans="2:14" ht="20.100000000000001" customHeight="1">
      <c r="D26" s="142"/>
      <c r="E26" s="53" t="s">
        <v>220</v>
      </c>
      <c r="F26" s="139">
        <v>0</v>
      </c>
      <c r="G26" s="50"/>
      <c r="N26" s="32">
        <v>1</v>
      </c>
    </row>
    <row r="27" spans="2:14" ht="20.100000000000001" customHeight="1" thickBot="1">
      <c r="D27" s="142"/>
      <c r="E27" s="53" t="s">
        <v>204</v>
      </c>
      <c r="F27" s="140"/>
      <c r="G27" s="50"/>
    </row>
    <row r="28" spans="2:14" ht="20.100000000000001" customHeight="1">
      <c r="D28" s="142"/>
      <c r="E28" s="110"/>
      <c r="F28" s="141"/>
      <c r="G28" s="45"/>
    </row>
    <row r="29" spans="2:14" ht="20.100000000000001" customHeight="1"/>
    <row r="30" spans="2:14" ht="20.100000000000001" customHeight="1"/>
    <row r="31" spans="2:14" ht="20.100000000000001" customHeight="1"/>
    <row r="32" spans="2:1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</sheetData>
  <sheetProtection sheet="1" objects="1" scenarios="1" selectLockedCells="1"/>
  <hyperlinks>
    <hyperlink ref="K18" location="'Total Program'!A49" display="Go to Total Program to Input"/>
  </hyperlinks>
  <pageMargins left="0.7" right="0.7" top="0.75" bottom="0.75" header="0.3" footer="0.3"/>
  <pageSetup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pinner 1">
              <controlPr defaultSize="0" autoPict="0">
                <anchor moveWithCells="1" siz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6</xdr:col>
                    <xdr:colOff>409575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4" name="Spinner 7">
              <controlPr defaultSize="0" autoPict="0">
                <anchor moveWithCells="1" sizeWithCells="1">
                  <from>
                    <xdr:col>6</xdr:col>
                    <xdr:colOff>28575</xdr:colOff>
                    <xdr:row>19</xdr:row>
                    <xdr:rowOff>9525</xdr:rowOff>
                  </from>
                  <to>
                    <xdr:col>6</xdr:col>
                    <xdr:colOff>409575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Spinner 8">
              <controlPr defaultSize="0" autoPict="0">
                <anchor moveWithCells="1" sizeWithCells="1">
                  <from>
                    <xdr:col>6</xdr:col>
                    <xdr:colOff>28575</xdr:colOff>
                    <xdr:row>18</xdr:row>
                    <xdr:rowOff>9525</xdr:rowOff>
                  </from>
                  <to>
                    <xdr:col>6</xdr:col>
                    <xdr:colOff>409575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Spinner 9">
              <controlPr defaultSize="0" autoPict="0">
                <anchor moveWithCells="1" sizeWithCells="1">
                  <from>
                    <xdr:col>6</xdr:col>
                    <xdr:colOff>38100</xdr:colOff>
                    <xdr:row>24</xdr:row>
                    <xdr:rowOff>0</xdr:rowOff>
                  </from>
                  <to>
                    <xdr:col>6</xdr:col>
                    <xdr:colOff>419100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Spinner 12">
              <controlPr defaultSize="0" autoPict="0">
                <anchor moveWithCells="1" sizeWithCells="1">
                  <from>
                    <xdr:col>6</xdr:col>
                    <xdr:colOff>47625</xdr:colOff>
                    <xdr:row>21</xdr:row>
                    <xdr:rowOff>28575</xdr:rowOff>
                  </from>
                  <to>
                    <xdr:col>6</xdr:col>
                    <xdr:colOff>409575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Spinner 13">
              <controlPr defaultSize="0" autoPict="0">
                <anchor moveWithCells="1" sizeWithCells="1">
                  <from>
                    <xdr:col>6</xdr:col>
                    <xdr:colOff>9525</xdr:colOff>
                    <xdr:row>25</xdr:row>
                    <xdr:rowOff>28575</xdr:rowOff>
                  </from>
                  <to>
                    <xdr:col>6</xdr:col>
                    <xdr:colOff>419100</xdr:colOff>
                    <xdr:row>25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workbookViewId="0"/>
  </sheetViews>
  <sheetFormatPr defaultColWidth="11" defaultRowHeight="15.75"/>
  <cols>
    <col min="1" max="1" width="11" style="32"/>
    <col min="2" max="2" width="32.625" style="32" customWidth="1"/>
    <col min="3" max="3" width="8.875" style="32" bestFit="1" customWidth="1"/>
    <col min="4" max="4" width="5.875" style="32" customWidth="1"/>
    <col min="5" max="5" width="40.875" style="32" customWidth="1"/>
    <col min="6" max="6" width="11.875" style="32" customWidth="1"/>
    <col min="7" max="7" width="9" style="32" customWidth="1"/>
    <col min="8" max="8" width="9.375" style="32" customWidth="1"/>
    <col min="9" max="9" width="10.125" style="32" customWidth="1"/>
    <col min="10" max="10" width="29.5" style="32" customWidth="1"/>
    <col min="11" max="16384" width="11" style="32"/>
  </cols>
  <sheetData>
    <row r="1" spans="1:11" s="30" customFormat="1" ht="23.25">
      <c r="A1" s="28" t="s">
        <v>61</v>
      </c>
      <c r="B1" s="29"/>
      <c r="I1" s="28" t="s">
        <v>72</v>
      </c>
    </row>
    <row r="2" spans="1:11" ht="18.75" customHeight="1">
      <c r="B2" s="31" t="s">
        <v>236</v>
      </c>
      <c r="E2" s="158"/>
      <c r="F2" s="158"/>
      <c r="I2" s="31"/>
      <c r="J2" s="31" t="s">
        <v>236</v>
      </c>
    </row>
    <row r="3" spans="1:11" ht="21" customHeight="1">
      <c r="A3" s="33">
        <v>19</v>
      </c>
      <c r="B3" s="107" t="s">
        <v>223</v>
      </c>
      <c r="D3" s="33">
        <v>21</v>
      </c>
      <c r="E3" s="158" t="s">
        <v>259</v>
      </c>
      <c r="F3" s="158"/>
      <c r="I3" s="33">
        <v>22</v>
      </c>
      <c r="J3" s="107" t="s">
        <v>226</v>
      </c>
    </row>
    <row r="4" spans="1:11" ht="42">
      <c r="A4" s="33">
        <v>20</v>
      </c>
      <c r="B4" s="107" t="s">
        <v>224</v>
      </c>
      <c r="D4" s="33"/>
      <c r="E4" s="158" t="s">
        <v>260</v>
      </c>
      <c r="F4" s="158"/>
      <c r="I4" s="33">
        <v>23</v>
      </c>
      <c r="J4" s="107" t="s">
        <v>227</v>
      </c>
    </row>
    <row r="5" spans="1:11" ht="18.75" customHeight="1">
      <c r="B5" s="149"/>
      <c r="C5" s="35"/>
      <c r="E5" s="158" t="s">
        <v>261</v>
      </c>
      <c r="F5" s="158"/>
    </row>
    <row r="6" spans="1:11" ht="21">
      <c r="B6" s="149"/>
      <c r="C6" s="35"/>
      <c r="D6" s="33"/>
      <c r="E6" s="158" t="s">
        <v>262</v>
      </c>
      <c r="F6" s="158"/>
    </row>
    <row r="7" spans="1:11" ht="21">
      <c r="B7" s="149"/>
      <c r="C7" s="35"/>
      <c r="D7" s="33"/>
      <c r="E7" s="158"/>
      <c r="F7" s="158"/>
    </row>
    <row r="8" spans="1:11" ht="24" thickBot="1">
      <c r="B8" s="36" t="s">
        <v>0</v>
      </c>
      <c r="C8" s="35"/>
      <c r="D8" s="159" t="s">
        <v>23</v>
      </c>
      <c r="E8" s="36" t="s">
        <v>24</v>
      </c>
      <c r="F8" s="35"/>
      <c r="J8" s="36" t="s">
        <v>62</v>
      </c>
      <c r="K8" s="35"/>
    </row>
    <row r="9" spans="1:11" ht="18.75">
      <c r="B9" s="38" t="s">
        <v>25</v>
      </c>
      <c r="C9" s="25" t="e">
        <f>SUM(C20:C29)*D17</f>
        <v>#DIV/0!</v>
      </c>
      <c r="E9" s="38" t="s">
        <v>26</v>
      </c>
      <c r="F9" s="25" t="e">
        <f>SUM(C20:C29)-C9</f>
        <v>#DIV/0!</v>
      </c>
      <c r="J9" s="38" t="s">
        <v>1</v>
      </c>
      <c r="K9" s="25">
        <f>SUM(K19:K24)</f>
        <v>0</v>
      </c>
    </row>
    <row r="10" spans="1:11" ht="18.75">
      <c r="B10" s="39" t="s">
        <v>2</v>
      </c>
      <c r="C10" s="153" t="e">
        <f>C9/(C14+C15)</f>
        <v>#DIV/0!</v>
      </c>
      <c r="E10" s="39" t="s">
        <v>2</v>
      </c>
      <c r="F10" s="153" t="e">
        <f>F9/(C16)</f>
        <v>#DIV/0!</v>
      </c>
      <c r="J10" s="39" t="s">
        <v>63</v>
      </c>
      <c r="K10" s="153" t="e">
        <f>K9/(K14+K15)</f>
        <v>#DIV/0!</v>
      </c>
    </row>
    <row r="11" spans="1:11" ht="19.5" thickBot="1">
      <c r="B11" s="42" t="s">
        <v>3</v>
      </c>
      <c r="C11" s="27">
        <f>C14+C15</f>
        <v>0</v>
      </c>
      <c r="E11" s="42" t="s">
        <v>27</v>
      </c>
      <c r="F11" s="27">
        <f>C16</f>
        <v>0</v>
      </c>
      <c r="J11" s="42" t="s">
        <v>64</v>
      </c>
      <c r="K11" s="27">
        <f>K14+K15</f>
        <v>0</v>
      </c>
    </row>
    <row r="12" spans="1:11" ht="18.75">
      <c r="B12" s="35"/>
      <c r="C12" s="160"/>
      <c r="E12" s="35"/>
      <c r="F12" s="160"/>
    </row>
    <row r="13" spans="1:11" ht="19.5" thickBot="1">
      <c r="B13" s="36" t="s">
        <v>4</v>
      </c>
      <c r="C13" s="35"/>
      <c r="E13" s="32" t="s">
        <v>248</v>
      </c>
      <c r="F13" s="35"/>
      <c r="J13" s="36" t="s">
        <v>4</v>
      </c>
    </row>
    <row r="14" spans="1:11" ht="18.75">
      <c r="A14" s="109">
        <v>19</v>
      </c>
      <c r="B14" s="161" t="s">
        <v>28</v>
      </c>
      <c r="C14" s="162"/>
      <c r="D14" s="163"/>
      <c r="E14" s="164"/>
      <c r="F14" s="164"/>
      <c r="G14" s="165"/>
      <c r="J14" s="166" t="s">
        <v>65</v>
      </c>
      <c r="K14" s="167"/>
    </row>
    <row r="15" spans="1:11" ht="19.5" thickBot="1">
      <c r="B15" s="117" t="s">
        <v>29</v>
      </c>
      <c r="C15" s="168"/>
      <c r="E15" s="32" t="s">
        <v>30</v>
      </c>
      <c r="F15" s="35"/>
      <c r="G15" s="122"/>
      <c r="I15" s="55">
        <v>22</v>
      </c>
      <c r="J15" s="134" t="s">
        <v>66</v>
      </c>
      <c r="K15" s="169"/>
    </row>
    <row r="16" spans="1:11" ht="19.5" thickBot="1">
      <c r="B16" s="134" t="s">
        <v>31</v>
      </c>
      <c r="C16" s="170"/>
      <c r="D16" s="171"/>
      <c r="E16" s="172" t="s">
        <v>32</v>
      </c>
      <c r="F16" s="173">
        <v>0</v>
      </c>
      <c r="G16" s="174"/>
      <c r="J16" s="35"/>
      <c r="K16" s="35"/>
    </row>
    <row r="17" spans="1:11" ht="18.75" hidden="1">
      <c r="C17" s="35"/>
      <c r="D17" s="175" t="e">
        <f>(C14+C15)/(C14+C15+C16*F16)</f>
        <v>#DIV/0!</v>
      </c>
      <c r="E17" s="32" t="s">
        <v>33</v>
      </c>
      <c r="F17" s="32">
        <v>190</v>
      </c>
      <c r="G17" s="32" t="s">
        <v>34</v>
      </c>
      <c r="J17" s="35"/>
      <c r="K17" s="35"/>
    </row>
    <row r="18" spans="1:11" ht="19.5" thickBot="1">
      <c r="C18" s="35"/>
      <c r="D18" s="175"/>
      <c r="J18" s="176" t="s">
        <v>35</v>
      </c>
      <c r="K18" s="177"/>
    </row>
    <row r="19" spans="1:11" ht="19.5" thickBot="1">
      <c r="B19" s="176" t="s">
        <v>35</v>
      </c>
      <c r="C19" s="177"/>
      <c r="D19" s="56"/>
      <c r="E19" s="35"/>
      <c r="F19" s="35"/>
      <c r="I19" s="55">
        <v>23</v>
      </c>
      <c r="J19" s="117" t="s">
        <v>37</v>
      </c>
      <c r="K19" s="178"/>
    </row>
    <row r="20" spans="1:11" ht="18.75" customHeight="1">
      <c r="A20" s="55">
        <v>20</v>
      </c>
      <c r="B20" s="117" t="s">
        <v>36</v>
      </c>
      <c r="C20" s="179"/>
      <c r="J20" s="117" t="s">
        <v>67</v>
      </c>
      <c r="K20" s="178"/>
    </row>
    <row r="21" spans="1:11" ht="18.75" customHeight="1">
      <c r="B21" s="117" t="s">
        <v>37</v>
      </c>
      <c r="C21" s="178"/>
      <c r="J21" s="117" t="s">
        <v>68</v>
      </c>
      <c r="K21" s="178"/>
    </row>
    <row r="22" spans="1:11" ht="18.75" customHeight="1">
      <c r="B22" s="117" t="s">
        <v>38</v>
      </c>
      <c r="C22" s="178"/>
      <c r="F22" s="35"/>
      <c r="J22" s="117" t="s">
        <v>69</v>
      </c>
      <c r="K22" s="178"/>
    </row>
    <row r="23" spans="1:11" ht="18.75" customHeight="1">
      <c r="B23" s="117" t="s">
        <v>39</v>
      </c>
      <c r="C23" s="178"/>
      <c r="J23" s="117" t="s">
        <v>70</v>
      </c>
      <c r="K23" s="178"/>
    </row>
    <row r="24" spans="1:11" ht="19.5" customHeight="1" thickBot="1">
      <c r="B24" s="117" t="s">
        <v>40</v>
      </c>
      <c r="C24" s="178"/>
      <c r="E24" s="33"/>
      <c r="J24" s="117" t="s">
        <v>71</v>
      </c>
      <c r="K24" s="180"/>
    </row>
    <row r="25" spans="1:11" ht="18.75">
      <c r="B25" s="117" t="s">
        <v>41</v>
      </c>
      <c r="C25" s="178"/>
      <c r="J25" s="181" t="s">
        <v>102</v>
      </c>
      <c r="K25" s="191">
        <f>SUM(K16:K24)</f>
        <v>0</v>
      </c>
    </row>
    <row r="26" spans="1:11" ht="18.75" customHeight="1">
      <c r="B26" s="117" t="s">
        <v>42</v>
      </c>
      <c r="C26" s="178"/>
      <c r="E26" s="158"/>
      <c r="F26" s="158"/>
    </row>
    <row r="27" spans="1:11" ht="18.75" customHeight="1">
      <c r="B27" s="117" t="s">
        <v>43</v>
      </c>
      <c r="C27" s="178"/>
      <c r="E27" s="158"/>
      <c r="F27" s="158"/>
      <c r="I27" s="31"/>
      <c r="J27" s="91" t="s">
        <v>242</v>
      </c>
    </row>
    <row r="28" spans="1:11" ht="18.75" customHeight="1">
      <c r="B28" s="117" t="s">
        <v>44</v>
      </c>
      <c r="C28" s="178"/>
      <c r="E28" s="158"/>
      <c r="F28" s="158"/>
      <c r="I28" s="31"/>
    </row>
    <row r="29" spans="1:11" ht="19.5" customHeight="1" thickBot="1">
      <c r="B29" s="134" t="s">
        <v>45</v>
      </c>
      <c r="C29" s="182"/>
      <c r="E29" s="158"/>
      <c r="F29" s="158"/>
      <c r="I29" s="31"/>
    </row>
    <row r="30" spans="1:11" ht="18.75" customHeight="1">
      <c r="B30" s="181" t="s">
        <v>102</v>
      </c>
      <c r="C30" s="192">
        <f>SUM(C20:C29)</f>
        <v>0</v>
      </c>
      <c r="E30" s="158"/>
      <c r="F30" s="158"/>
      <c r="I30" s="31"/>
    </row>
    <row r="31" spans="1:11" ht="18.75">
      <c r="C31" s="35"/>
      <c r="F31" s="35"/>
      <c r="I31" s="31"/>
    </row>
    <row r="32" spans="1:11" ht="18.75">
      <c r="C32" s="35"/>
      <c r="F32" s="35"/>
      <c r="I32" s="31"/>
    </row>
    <row r="33" spans="2:10" ht="19.5" thickBot="1">
      <c r="B33" s="36" t="s">
        <v>46</v>
      </c>
      <c r="C33" s="35"/>
      <c r="F33" s="35"/>
      <c r="I33" s="31"/>
    </row>
    <row r="34" spans="2:10" ht="18.75">
      <c r="B34" s="115" t="s">
        <v>22</v>
      </c>
      <c r="C34" s="183"/>
      <c r="D34" s="183"/>
      <c r="E34" s="183"/>
      <c r="F34" s="164"/>
      <c r="G34" s="184"/>
      <c r="I34" s="31"/>
    </row>
    <row r="35" spans="2:10" ht="18.75">
      <c r="B35" s="185"/>
      <c r="C35" s="35"/>
      <c r="D35" s="35"/>
      <c r="E35" s="35"/>
      <c r="F35" s="35"/>
      <c r="G35" s="186"/>
      <c r="I35" s="31"/>
    </row>
    <row r="36" spans="2:10" ht="18.75">
      <c r="B36" s="117" t="s">
        <v>47</v>
      </c>
      <c r="C36" s="187"/>
      <c r="D36" s="56" t="s">
        <v>48</v>
      </c>
      <c r="E36" s="35" t="s">
        <v>49</v>
      </c>
      <c r="F36" s="187"/>
      <c r="G36" s="188">
        <f>C36*F36</f>
        <v>0</v>
      </c>
      <c r="I36" s="31"/>
    </row>
    <row r="37" spans="2:10" ht="18.75">
      <c r="B37" s="117"/>
      <c r="C37" s="35"/>
      <c r="D37" s="56" t="s">
        <v>48</v>
      </c>
      <c r="E37" s="35" t="s">
        <v>50</v>
      </c>
      <c r="F37" s="187"/>
      <c r="G37" s="188">
        <f>C36*F37</f>
        <v>0</v>
      </c>
    </row>
    <row r="38" spans="2:10" ht="18.75">
      <c r="B38" s="117" t="s">
        <v>51</v>
      </c>
      <c r="C38" s="187"/>
      <c r="E38" s="35" t="s">
        <v>52</v>
      </c>
      <c r="F38" s="187"/>
      <c r="G38" s="188">
        <f>C38*F38</f>
        <v>0</v>
      </c>
    </row>
    <row r="39" spans="2:10" ht="18.75">
      <c r="B39" s="117" t="s">
        <v>53</v>
      </c>
      <c r="C39" s="187"/>
      <c r="D39" s="56" t="s">
        <v>48</v>
      </c>
      <c r="E39" s="35" t="s">
        <v>54</v>
      </c>
      <c r="F39" s="187">
        <f>F38*2</f>
        <v>0</v>
      </c>
      <c r="G39" s="188">
        <f>C39*F39</f>
        <v>0</v>
      </c>
    </row>
    <row r="40" spans="2:10" ht="18.75">
      <c r="B40" s="117" t="s">
        <v>55</v>
      </c>
      <c r="C40" s="187"/>
      <c r="D40" s="56" t="s">
        <v>48</v>
      </c>
      <c r="E40" s="35" t="s">
        <v>56</v>
      </c>
      <c r="F40" s="187">
        <f>F38*3</f>
        <v>0</v>
      </c>
      <c r="G40" s="188">
        <f>C40*F40</f>
        <v>0</v>
      </c>
    </row>
    <row r="41" spans="2:10" ht="18.75">
      <c r="B41" s="117" t="s">
        <v>57</v>
      </c>
      <c r="C41" s="187"/>
      <c r="D41" s="56" t="s">
        <v>48</v>
      </c>
      <c r="E41" s="35" t="s">
        <v>58</v>
      </c>
      <c r="F41" s="187"/>
      <c r="G41" s="188">
        <f>C41*F41</f>
        <v>0</v>
      </c>
    </row>
    <row r="42" spans="2:10" ht="18.75">
      <c r="B42" s="117" t="s">
        <v>59</v>
      </c>
      <c r="C42" s="187"/>
      <c r="D42" s="56" t="s">
        <v>48</v>
      </c>
      <c r="E42" s="35" t="s">
        <v>58</v>
      </c>
      <c r="F42" s="187"/>
      <c r="G42" s="188">
        <f>C42*F42</f>
        <v>0</v>
      </c>
    </row>
    <row r="43" spans="2:10" ht="19.5" thickBot="1">
      <c r="B43" s="134"/>
      <c r="C43" s="177"/>
      <c r="D43" s="189"/>
      <c r="E43" s="177"/>
      <c r="F43" s="177" t="s">
        <v>60</v>
      </c>
      <c r="G43" s="190">
        <f>SUM(G36:G42)</f>
        <v>0</v>
      </c>
    </row>
    <row r="44" spans="2:10" ht="18.75">
      <c r="C44" s="35"/>
      <c r="F44" s="35"/>
    </row>
    <row r="46" spans="2:10">
      <c r="J46" s="78"/>
    </row>
  </sheetData>
  <sheetProtection sheet="1" objects="1" scenarios="1" selectLockedCells="1"/>
  <mergeCells count="1">
    <mergeCell ref="C34:E34"/>
  </mergeCells>
  <hyperlinks>
    <hyperlink ref="J27" location="'Total Program'!A64" display="Go to Total Program"/>
  </hyperlinks>
  <pageMargins left="0.7" right="0.7" top="0.75" bottom="0.75" header="0.3" footer="0.3"/>
  <pageSetup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6</xdr:col>
                    <xdr:colOff>66675</xdr:colOff>
                    <xdr:row>14</xdr:row>
                    <xdr:rowOff>219075</xdr:rowOff>
                  </from>
                  <to>
                    <xdr:col>6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Total Program</vt:lpstr>
      <vt:lpstr> Month to Month Programs</vt:lpstr>
      <vt:lpstr>Programs-Sessions</vt:lpstr>
      <vt:lpstr>Events &amp; Clinics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schulte</dc:creator>
  <cp:lastModifiedBy>Shari Darst</cp:lastModifiedBy>
  <cp:lastPrinted>2020-09-15T20:40:20Z</cp:lastPrinted>
  <dcterms:created xsi:type="dcterms:W3CDTF">2020-06-25T00:17:44Z</dcterms:created>
  <dcterms:modified xsi:type="dcterms:W3CDTF">2020-12-09T19:38:02Z</dcterms:modified>
</cp:coreProperties>
</file>