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kirk/Documents/USAR FUTURE OF RACQUETBALL/Strategic Plan and CPC HOW/CURRENT/GENERIC/"/>
    </mc:Choice>
  </mc:AlternateContent>
  <xr:revisionPtr revIDLastSave="0" documentId="13_ncr:1_{9ADAADC3-F8F1-1B4A-A28C-F75AC9A33221}" xr6:coauthVersionLast="46" xr6:coauthVersionMax="46" xr10:uidLastSave="{00000000-0000-0000-0000-000000000000}"/>
  <bookViews>
    <workbookView xWindow="0" yWindow="800" windowWidth="28800" windowHeight="15840" xr2:uid="{9186E730-986E-4447-B2A3-DBDC53C7589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2" i="2"/>
  <c r="E32" i="2" s="1"/>
  <c r="F32" i="2" s="1"/>
  <c r="D10" i="2"/>
  <c r="E10" i="2" s="1"/>
  <c r="F10" i="2" s="1"/>
  <c r="G10" i="2" s="1"/>
  <c r="H10" i="2" s="1"/>
  <c r="D9" i="2"/>
  <c r="D8" i="2"/>
  <c r="E8" i="2" s="1"/>
  <c r="F8" i="2" s="1"/>
  <c r="G8" i="2" s="1"/>
  <c r="H8" i="2" s="1"/>
  <c r="O46" i="2"/>
  <c r="D42" i="2" s="1"/>
  <c r="E42" i="2" s="1"/>
  <c r="F42" i="2" s="1"/>
  <c r="G42" i="2" s="1"/>
  <c r="H42" i="2" s="1"/>
  <c r="O45" i="2"/>
  <c r="D41" i="2" s="1"/>
  <c r="E41" i="2" s="1"/>
  <c r="D35" i="2"/>
  <c r="D40" i="2"/>
  <c r="E39" i="2"/>
  <c r="F39" i="2" s="1"/>
  <c r="G39" i="2" s="1"/>
  <c r="H39" i="2" s="1"/>
  <c r="E38" i="2"/>
  <c r="C36" i="2"/>
  <c r="C45" i="2" s="1"/>
  <c r="E35" i="2"/>
  <c r="F35" i="2" s="1"/>
  <c r="E34" i="2"/>
  <c r="F34" i="2" s="1"/>
  <c r="E31" i="2"/>
  <c r="N30" i="2"/>
  <c r="M30" i="2"/>
  <c r="L30" i="2"/>
  <c r="E11" i="2"/>
  <c r="E9" i="2"/>
  <c r="F9" i="2" s="1"/>
  <c r="E15" i="2"/>
  <c r="F15" i="2" s="1"/>
  <c r="G15" i="2" s="1"/>
  <c r="H15" i="2" s="1"/>
  <c r="E7" i="2"/>
  <c r="F7" i="2" s="1"/>
  <c r="G7" i="2" s="1"/>
  <c r="H7" i="2" s="1"/>
  <c r="E18" i="2"/>
  <c r="F18" i="2" s="1"/>
  <c r="G18" i="2" s="1"/>
  <c r="H18" i="2" s="1"/>
  <c r="D16" i="2"/>
  <c r="E14" i="2"/>
  <c r="C12" i="2"/>
  <c r="C21" i="2" s="1"/>
  <c r="D36" i="2" l="1"/>
  <c r="E33" i="2"/>
  <c r="F33" i="2" s="1"/>
  <c r="G33" i="2" s="1"/>
  <c r="E40" i="2"/>
  <c r="E43" i="2" s="1"/>
  <c r="F31" i="2"/>
  <c r="G31" i="2" s="1"/>
  <c r="D43" i="2"/>
  <c r="D45" i="2" s="1"/>
  <c r="G32" i="2"/>
  <c r="H32" i="2" s="1"/>
  <c r="G35" i="2"/>
  <c r="H35" i="2" s="1"/>
  <c r="F41" i="2"/>
  <c r="G41" i="2" s="1"/>
  <c r="H41" i="2" s="1"/>
  <c r="I42" i="2"/>
  <c r="G34" i="2"/>
  <c r="H34" i="2" s="1"/>
  <c r="F38" i="2"/>
  <c r="I10" i="2"/>
  <c r="G9" i="2"/>
  <c r="H9" i="2" s="1"/>
  <c r="F11" i="2"/>
  <c r="G11" i="2" s="1"/>
  <c r="H11" i="2" s="1"/>
  <c r="E12" i="2"/>
  <c r="I8" i="2"/>
  <c r="E16" i="2"/>
  <c r="D12" i="2"/>
  <c r="E17" i="2"/>
  <c r="F17" i="2" s="1"/>
  <c r="G17" i="2" s="1"/>
  <c r="H17" i="2" s="1"/>
  <c r="F14" i="2"/>
  <c r="I18" i="2"/>
  <c r="D19" i="2"/>
  <c r="I41" i="2" l="1"/>
  <c r="H33" i="2"/>
  <c r="I33" i="2" s="1"/>
  <c r="E36" i="2"/>
  <c r="I34" i="2"/>
  <c r="E45" i="2"/>
  <c r="F36" i="2"/>
  <c r="G36" i="2"/>
  <c r="H31" i="2"/>
  <c r="I31" i="2" s="1"/>
  <c r="F40" i="2"/>
  <c r="G38" i="2"/>
  <c r="I35" i="2"/>
  <c r="I32" i="2"/>
  <c r="I11" i="2"/>
  <c r="I9" i="2"/>
  <c r="I17" i="2"/>
  <c r="F12" i="2"/>
  <c r="D21" i="2"/>
  <c r="D46" i="2" s="1"/>
  <c r="E19" i="2"/>
  <c r="F16" i="2"/>
  <c r="G14" i="2"/>
  <c r="H36" i="2" l="1"/>
  <c r="F43" i="2"/>
  <c r="F45" i="2" s="1"/>
  <c r="G40" i="2"/>
  <c r="G43" i="2" s="1"/>
  <c r="G45" i="2" s="1"/>
  <c r="H38" i="2"/>
  <c r="H40" i="2" s="1"/>
  <c r="H43" i="2" s="1"/>
  <c r="I36" i="2"/>
  <c r="E21" i="2"/>
  <c r="E46" i="2" s="1"/>
  <c r="F19" i="2"/>
  <c r="G12" i="2"/>
  <c r="H14" i="2"/>
  <c r="H16" i="2" s="1"/>
  <c r="H19" i="2" s="1"/>
  <c r="G16" i="2"/>
  <c r="G19" i="2" s="1"/>
  <c r="H45" i="2" l="1"/>
  <c r="I45" i="2" s="1"/>
  <c r="I40" i="2"/>
  <c r="I43" i="2" s="1"/>
  <c r="H12" i="2"/>
  <c r="I7" i="2"/>
  <c r="I12" i="2" s="1"/>
  <c r="G21" i="2"/>
  <c r="G46" i="2" s="1"/>
  <c r="I16" i="2"/>
  <c r="I19" i="2" s="1"/>
  <c r="F21" i="2"/>
  <c r="F46" i="2" s="1"/>
  <c r="D48" i="2" l="1"/>
  <c r="H21" i="2"/>
  <c r="D23" i="2" l="1"/>
  <c r="H46" i="2"/>
  <c r="I21" i="2"/>
  <c r="I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Pesek</author>
  </authors>
  <commentList>
    <comment ref="D35" authorId="0" shapeId="0" xr:uid="{E1885030-69BE-6648-B1CF-40BAA7EE79F1}">
      <text>
        <r>
          <rPr>
            <b/>
            <sz val="10"/>
            <color rgb="FF000000"/>
            <rFont val="Tahoma"/>
            <family val="2"/>
          </rPr>
          <t>Assumes a 50% margin on membership fee</t>
        </r>
      </text>
    </comment>
  </commentList>
</comments>
</file>

<file path=xl/sharedStrings.xml><?xml version="1.0" encoding="utf-8"?>
<sst xmlns="http://schemas.openxmlformats.org/spreadsheetml/2006/main" count="96" uniqueCount="50">
  <si>
    <t xml:space="preserve">  Members</t>
  </si>
  <si>
    <t xml:space="preserve">  Monthly Membership Fee</t>
  </si>
  <si>
    <t>Total</t>
  </si>
  <si>
    <t>Floor Refurbishing</t>
  </si>
  <si>
    <t xml:space="preserve">  Total Outflows</t>
  </si>
  <si>
    <t>Annual Membership Revenue</t>
  </si>
  <si>
    <t>CPC Complimentary Membership</t>
  </si>
  <si>
    <t>Racquetball</t>
  </si>
  <si>
    <t>Handball</t>
  </si>
  <si>
    <t>Wallyball</t>
  </si>
  <si>
    <t>Squash</t>
  </si>
  <si>
    <t>10+</t>
  </si>
  <si>
    <t xml:space="preserve">  Local League</t>
  </si>
  <si>
    <t>Courts</t>
  </si>
  <si>
    <t xml:space="preserve">  Juniors Program</t>
  </si>
  <si>
    <t xml:space="preserve">  Shootout</t>
  </si>
  <si>
    <t xml:space="preserve">  State Championship</t>
  </si>
  <si>
    <t xml:space="preserve">  National Championship</t>
  </si>
  <si>
    <t xml:space="preserve">  Pro-Stop</t>
  </si>
  <si>
    <t>X</t>
  </si>
  <si>
    <t xml:space="preserve">  Recreational Play</t>
  </si>
  <si>
    <t>Leagues</t>
  </si>
  <si>
    <t>Events</t>
  </si>
  <si>
    <t xml:space="preserve">  Total Inflows</t>
  </si>
  <si>
    <t>Net Present Value</t>
  </si>
  <si>
    <t>Cost of Capital</t>
  </si>
  <si>
    <t>Electricity</t>
  </si>
  <si>
    <t>Heating/Cooling</t>
  </si>
  <si>
    <t>Rate of Inflation</t>
  </si>
  <si>
    <t>Year 1</t>
  </si>
  <si>
    <t>Year 2</t>
  </si>
  <si>
    <t>Year 3</t>
  </si>
  <si>
    <t>Year 4</t>
  </si>
  <si>
    <t>Year 5</t>
  </si>
  <si>
    <t>FACILITY COSTS</t>
  </si>
  <si>
    <t>FACILITY REVENUE</t>
  </si>
  <si>
    <t>NET CASH FLOW</t>
  </si>
  <si>
    <t>Maintenance/Upkeep</t>
  </si>
  <si>
    <t>Basic Programming</t>
  </si>
  <si>
    <t>#/Year</t>
  </si>
  <si>
    <t>Participants</t>
  </si>
  <si>
    <t>Price</t>
  </si>
  <si>
    <t>growth</t>
  </si>
  <si>
    <t>Facilities with more courts have greater revenue generating opportunities.</t>
  </si>
  <si>
    <t xml:space="preserve">  Lessons/Clinics</t>
  </si>
  <si>
    <t>All else held equal, a CPC providing a basic level of court programming could more than double court-related cash flow annually with no increase in memberships.</t>
  </si>
  <si>
    <t>Information in yellow highlighted cells can be revised to customize this model for a specific region or facility.</t>
  </si>
  <si>
    <t>Paddleball</t>
  </si>
  <si>
    <t xml:space="preserve"> </t>
  </si>
  <si>
    <r>
      <t>A facility spending approximately $7,800 annually to maintain their indoor</t>
    </r>
    <r>
      <rPr>
        <b/>
        <sz val="16"/>
        <color rgb="FFFF0000"/>
        <rFont val="Calibri (Body)"/>
      </rPr>
      <t xml:space="preserve"> </t>
    </r>
    <r>
      <rPr>
        <b/>
        <sz val="16"/>
        <color theme="1"/>
        <rFont val="Calibri"/>
        <family val="2"/>
        <scheme val="minor"/>
      </rPr>
      <t>courts requires 17 members paying a $40/month membership fee to generate a positive return.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</si>
</sst>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_(&quot;$&quot;* #,##0.0_);_(&quot;$&quot;* \(#,##0.0\);_(&quot;$&quot;* &quot;-&quot;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1" applyNumberFormat="1" applyFont="1" applyBorder="1"/>
    <xf numFmtId="16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0" xfId="0" applyFont="1"/>
    <xf numFmtId="165" fontId="0" fillId="3" borderId="0" xfId="1" applyNumberFormat="1" applyFont="1" applyFill="1"/>
    <xf numFmtId="165" fontId="0" fillId="3" borderId="0" xfId="1" applyNumberFormat="1" applyFont="1" applyFill="1" applyBorder="1"/>
    <xf numFmtId="165" fontId="0" fillId="3" borderId="1" xfId="1" applyNumberFormat="1" applyFont="1" applyFill="1" applyBorder="1"/>
    <xf numFmtId="0" fontId="0" fillId="0" borderId="0" xfId="0" applyAlignment="1">
      <alignment textRotation="255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0" fillId="0" borderId="0" xfId="1" applyNumberFormat="1" applyFont="1" applyAlignment="1">
      <alignment horizontal="center"/>
    </xf>
    <xf numFmtId="0" fontId="4" fillId="0" borderId="0" xfId="0" applyFont="1"/>
    <xf numFmtId="9" fontId="4" fillId="0" borderId="0" xfId="2" applyFont="1"/>
    <xf numFmtId="0" fontId="0" fillId="3" borderId="0" xfId="0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8" fontId="2" fillId="0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166" fontId="2" fillId="2" borderId="2" xfId="0" applyNumberFormat="1" applyFont="1" applyFill="1" applyBorder="1"/>
    <xf numFmtId="0" fontId="6" fillId="0" borderId="0" xfId="0" applyFont="1"/>
    <xf numFmtId="9" fontId="0" fillId="3" borderId="0" xfId="2" applyFont="1" applyFill="1"/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11545</xdr:colOff>
      <xdr:row>7</xdr:row>
      <xdr:rowOff>46181</xdr:rowOff>
    </xdr:from>
    <xdr:ext cx="4953000" cy="159505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4A1B76-E41E-574C-9986-B3AFA1D2B7B5}"/>
            </a:ext>
          </a:extLst>
        </xdr:cNvPr>
        <xdr:cNvSpPr txBox="1"/>
      </xdr:nvSpPr>
      <xdr:spPr>
        <a:xfrm>
          <a:off x="9097818" y="2182090"/>
          <a:ext cx="4953000" cy="159505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/>
            <a:t>Retaining members</a:t>
          </a:r>
          <a:r>
            <a:rPr lang="en-US" sz="1600" b="1" baseline="0"/>
            <a:t> costs less than bringing in new members.</a:t>
          </a:r>
        </a:p>
        <a:p>
          <a:endParaRPr lang="en-US" sz="1600" b="1" baseline="0"/>
        </a:p>
        <a:p>
          <a:r>
            <a:rPr lang="en-US" sz="1600" b="1" baseline="0"/>
            <a:t>The retention rate for court sport members is 85% for the first year vs. 40% for non-court sport (fitness only) members. </a:t>
          </a:r>
          <a:endParaRPr lang="en-US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83D1-42F1-084F-BE5D-CF3E9951386D}">
  <dimension ref="A1:O50"/>
  <sheetViews>
    <sheetView tabSelected="1" zoomScale="110" zoomScaleNormal="110" workbookViewId="0">
      <selection activeCell="L39" sqref="L39"/>
    </sheetView>
  </sheetViews>
  <sheetFormatPr baseColWidth="10" defaultColWidth="11" defaultRowHeight="16" x14ac:dyDescent="0.2"/>
  <cols>
    <col min="2" max="2" width="28.33203125" customWidth="1"/>
    <col min="3" max="3" width="13.1640625" hidden="1" customWidth="1"/>
    <col min="4" max="8" width="12.1640625" bestFit="1" customWidth="1"/>
    <col min="9" max="9" width="13.1640625" bestFit="1" customWidth="1"/>
    <col min="10" max="10" width="6.1640625" customWidth="1"/>
    <col min="11" max="11" width="21.6640625" customWidth="1"/>
  </cols>
  <sheetData>
    <row r="1" spans="1:14" ht="19" x14ac:dyDescent="0.25">
      <c r="A1" s="30" t="s">
        <v>46</v>
      </c>
      <c r="B1" s="30"/>
      <c r="C1" s="30"/>
      <c r="D1" s="30"/>
      <c r="E1" s="30"/>
      <c r="F1" s="30"/>
      <c r="G1" s="30"/>
      <c r="H1" s="30"/>
      <c r="I1" s="30"/>
    </row>
    <row r="3" spans="1:14" x14ac:dyDescent="0.2">
      <c r="N3" s="26"/>
    </row>
    <row r="4" spans="1:14" ht="48" customHeight="1" x14ac:dyDescent="0.2">
      <c r="A4" s="34" t="s">
        <v>49</v>
      </c>
      <c r="B4" s="35"/>
      <c r="C4" s="35"/>
      <c r="D4" s="35"/>
      <c r="E4" s="35"/>
      <c r="F4" s="35"/>
      <c r="G4" s="35"/>
      <c r="H4" s="35"/>
      <c r="I4" s="36"/>
    </row>
    <row r="6" spans="1:14" x14ac:dyDescent="0.2">
      <c r="B6" s="12"/>
      <c r="C6" s="7">
        <v>0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2</v>
      </c>
    </row>
    <row r="7" spans="1:14" x14ac:dyDescent="0.2">
      <c r="A7" s="28" t="s">
        <v>34</v>
      </c>
      <c r="B7" t="s">
        <v>3</v>
      </c>
      <c r="C7" s="3"/>
      <c r="D7" s="9">
        <v>-3000</v>
      </c>
      <c r="E7" s="3">
        <f t="shared" ref="E7:H11" si="0">D7*(1+$D$25)</f>
        <v>-3060</v>
      </c>
      <c r="F7" s="3">
        <f t="shared" si="0"/>
        <v>-3121.2000000000003</v>
      </c>
      <c r="G7" s="3">
        <f t="shared" si="0"/>
        <v>-3183.6240000000003</v>
      </c>
      <c r="H7" s="3">
        <f t="shared" si="0"/>
        <v>-3247.2964800000004</v>
      </c>
      <c r="I7" s="3">
        <f t="shared" ref="I7:I11" si="1">SUM(C7:H7)</f>
        <v>-15612.120480000001</v>
      </c>
    </row>
    <row r="8" spans="1:14" x14ac:dyDescent="0.2">
      <c r="A8" s="28"/>
      <c r="B8" t="s">
        <v>37</v>
      </c>
      <c r="C8" s="5"/>
      <c r="D8" s="10">
        <f>-100*12</f>
        <v>-1200</v>
      </c>
      <c r="E8" s="3">
        <f t="shared" si="0"/>
        <v>-1224</v>
      </c>
      <c r="F8" s="3">
        <f t="shared" si="0"/>
        <v>-1248.48</v>
      </c>
      <c r="G8" s="3">
        <f t="shared" si="0"/>
        <v>-1273.4496000000001</v>
      </c>
      <c r="H8" s="3">
        <f t="shared" si="0"/>
        <v>-1298.9185920000002</v>
      </c>
      <c r="I8" s="5">
        <f t="shared" si="1"/>
        <v>-6244.8481920000004</v>
      </c>
    </row>
    <row r="9" spans="1:14" x14ac:dyDescent="0.2">
      <c r="A9" s="28"/>
      <c r="B9" t="s">
        <v>26</v>
      </c>
      <c r="C9" s="5"/>
      <c r="D9" s="10">
        <f>-100*12</f>
        <v>-1200</v>
      </c>
      <c r="E9" s="3">
        <f t="shared" si="0"/>
        <v>-1224</v>
      </c>
      <c r="F9" s="3">
        <f t="shared" si="0"/>
        <v>-1248.48</v>
      </c>
      <c r="G9" s="3">
        <f t="shared" si="0"/>
        <v>-1273.4496000000001</v>
      </c>
      <c r="H9" s="3">
        <f t="shared" si="0"/>
        <v>-1298.9185920000002</v>
      </c>
      <c r="I9" s="5">
        <f t="shared" si="1"/>
        <v>-6244.8481920000004</v>
      </c>
    </row>
    <row r="10" spans="1:14" x14ac:dyDescent="0.2">
      <c r="A10" s="28"/>
      <c r="B10" t="s">
        <v>27</v>
      </c>
      <c r="C10" s="5"/>
      <c r="D10" s="10">
        <f>-200*12</f>
        <v>-2400</v>
      </c>
      <c r="E10" s="3">
        <f t="shared" si="0"/>
        <v>-2448</v>
      </c>
      <c r="F10" s="3">
        <f t="shared" si="0"/>
        <v>-2496.96</v>
      </c>
      <c r="G10" s="3">
        <f t="shared" si="0"/>
        <v>-2546.8992000000003</v>
      </c>
      <c r="H10" s="3">
        <f t="shared" si="0"/>
        <v>-2597.8371840000004</v>
      </c>
      <c r="I10" s="5">
        <f t="shared" ref="I10" si="2">SUM(C10:H10)</f>
        <v>-12489.696384000001</v>
      </c>
    </row>
    <row r="11" spans="1:14" x14ac:dyDescent="0.2">
      <c r="A11" s="28"/>
      <c r="B11" t="s">
        <v>6</v>
      </c>
      <c r="C11" s="4"/>
      <c r="D11" s="11"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1"/>
        <v>0</v>
      </c>
    </row>
    <row r="12" spans="1:14" x14ac:dyDescent="0.2">
      <c r="A12" s="28"/>
      <c r="B12" t="s">
        <v>4</v>
      </c>
      <c r="C12" s="3">
        <f t="shared" ref="C12:I12" si="3">SUM(C7:C11)</f>
        <v>0</v>
      </c>
      <c r="D12" s="3">
        <f t="shared" si="3"/>
        <v>-7800</v>
      </c>
      <c r="E12" s="3">
        <f t="shared" si="3"/>
        <v>-7956</v>
      </c>
      <c r="F12" s="3">
        <f t="shared" si="3"/>
        <v>-8115.12</v>
      </c>
      <c r="G12" s="3">
        <f t="shared" si="3"/>
        <v>-8277.4224000000013</v>
      </c>
      <c r="H12" s="3">
        <f t="shared" si="3"/>
        <v>-8442.9708480000008</v>
      </c>
      <c r="I12" s="3">
        <f t="shared" si="3"/>
        <v>-40591.513248000003</v>
      </c>
    </row>
    <row r="13" spans="1:14" x14ac:dyDescent="0.2">
      <c r="C13" s="3"/>
      <c r="D13" s="3"/>
      <c r="E13" s="3"/>
      <c r="F13" s="3"/>
      <c r="G13" s="3"/>
      <c r="H13" s="3"/>
      <c r="I13" s="3"/>
    </row>
    <row r="14" spans="1:14" x14ac:dyDescent="0.2">
      <c r="A14" s="29" t="s">
        <v>35</v>
      </c>
      <c r="B14" t="s">
        <v>0</v>
      </c>
      <c r="C14" s="3"/>
      <c r="D14" s="9">
        <v>17</v>
      </c>
      <c r="E14" s="3">
        <f>D14</f>
        <v>17</v>
      </c>
      <c r="F14" s="3">
        <f t="shared" ref="F14:H14" si="4">E14</f>
        <v>17</v>
      </c>
      <c r="G14" s="3">
        <f t="shared" si="4"/>
        <v>17</v>
      </c>
      <c r="H14" s="3">
        <f t="shared" si="4"/>
        <v>17</v>
      </c>
      <c r="I14" s="3"/>
    </row>
    <row r="15" spans="1:14" x14ac:dyDescent="0.2">
      <c r="A15" s="29"/>
      <c r="B15" t="s">
        <v>1</v>
      </c>
      <c r="C15" s="3"/>
      <c r="D15" s="11">
        <v>40</v>
      </c>
      <c r="E15" s="4">
        <f>D15*(1+$D$25)</f>
        <v>40.799999999999997</v>
      </c>
      <c r="F15" s="4">
        <f>E15*(1+$D$25)</f>
        <v>41.616</v>
      </c>
      <c r="G15" s="4">
        <f>F15*(1+$D$25)</f>
        <v>42.448320000000002</v>
      </c>
      <c r="H15" s="4">
        <f>G15*(1+$D$25)</f>
        <v>43.297286400000004</v>
      </c>
      <c r="I15" s="4"/>
    </row>
    <row r="16" spans="1:14" x14ac:dyDescent="0.2">
      <c r="A16" s="29"/>
      <c r="B16" t="s">
        <v>5</v>
      </c>
      <c r="C16" s="3"/>
      <c r="D16" s="3">
        <f>D14*(D15*12)</f>
        <v>8160</v>
      </c>
      <c r="E16" s="3">
        <f t="shared" ref="E16:H16" si="5">E14*(E15*12)</f>
        <v>8323.1999999999989</v>
      </c>
      <c r="F16" s="3">
        <f t="shared" si="5"/>
        <v>8489.6640000000007</v>
      </c>
      <c r="G16" s="3">
        <f t="shared" si="5"/>
        <v>8659.4572800000005</v>
      </c>
      <c r="H16" s="3">
        <f t="shared" si="5"/>
        <v>8832.6464255999999</v>
      </c>
      <c r="I16" s="3">
        <f>SUM(C16:H16)</f>
        <v>42464.967705599993</v>
      </c>
    </row>
    <row r="17" spans="1:15" x14ac:dyDescent="0.2">
      <c r="A17" s="29"/>
      <c r="B17" t="s">
        <v>21</v>
      </c>
      <c r="C17" s="2"/>
      <c r="D17" s="3">
        <v>0</v>
      </c>
      <c r="E17" s="3">
        <f>D17</f>
        <v>0</v>
      </c>
      <c r="F17" s="3">
        <f t="shared" ref="F17:H18" si="6">E17</f>
        <v>0</v>
      </c>
      <c r="G17" s="3">
        <f t="shared" si="6"/>
        <v>0</v>
      </c>
      <c r="H17" s="3">
        <f t="shared" si="6"/>
        <v>0</v>
      </c>
      <c r="I17" s="3">
        <f t="shared" ref="I17:I18" si="7">SUM(C17:H17)</f>
        <v>0</v>
      </c>
    </row>
    <row r="18" spans="1:15" x14ac:dyDescent="0.2">
      <c r="A18" s="29"/>
      <c r="B18" t="s">
        <v>22</v>
      </c>
      <c r="C18" s="2"/>
      <c r="D18" s="4">
        <v>0</v>
      </c>
      <c r="E18" s="4">
        <f>D18</f>
        <v>0</v>
      </c>
      <c r="F18" s="4">
        <f t="shared" si="6"/>
        <v>0</v>
      </c>
      <c r="G18" s="4">
        <f t="shared" si="6"/>
        <v>0</v>
      </c>
      <c r="H18" s="4">
        <f t="shared" si="6"/>
        <v>0</v>
      </c>
      <c r="I18" s="4">
        <f t="shared" si="7"/>
        <v>0</v>
      </c>
    </row>
    <row r="19" spans="1:15" x14ac:dyDescent="0.2">
      <c r="A19" s="29"/>
      <c r="B19" t="s">
        <v>23</v>
      </c>
      <c r="C19" s="2"/>
      <c r="D19" s="3">
        <f>SUM(D16:D18)</f>
        <v>8160</v>
      </c>
      <c r="E19" s="3">
        <f t="shared" ref="E19:I19" si="8">SUM(E16:E18)</f>
        <v>8323.1999999999989</v>
      </c>
      <c r="F19" s="3">
        <f t="shared" si="8"/>
        <v>8489.6640000000007</v>
      </c>
      <c r="G19" s="3">
        <f t="shared" si="8"/>
        <v>8659.4572800000005</v>
      </c>
      <c r="H19" s="3">
        <f t="shared" si="8"/>
        <v>8832.6464255999999</v>
      </c>
      <c r="I19" s="3">
        <f t="shared" si="8"/>
        <v>42464.967705599993</v>
      </c>
    </row>
    <row r="21" spans="1:15" ht="17" thickBot="1" x14ac:dyDescent="0.25">
      <c r="B21" s="23" t="s">
        <v>36</v>
      </c>
      <c r="C21" s="24">
        <f t="shared" ref="C21:H21" si="9">C12+C19</f>
        <v>0</v>
      </c>
      <c r="D21" s="25">
        <f t="shared" si="9"/>
        <v>360</v>
      </c>
      <c r="E21" s="25">
        <f t="shared" si="9"/>
        <v>367.19999999999891</v>
      </c>
      <c r="F21" s="25">
        <f t="shared" si="9"/>
        <v>374.54400000000078</v>
      </c>
      <c r="G21" s="25">
        <f t="shared" si="9"/>
        <v>382.03487999999925</v>
      </c>
      <c r="H21" s="25">
        <f t="shared" si="9"/>
        <v>389.67557759999909</v>
      </c>
      <c r="I21" s="25">
        <f>SUM(D21:H21)</f>
        <v>1873.454457599998</v>
      </c>
    </row>
    <row r="22" spans="1:15" ht="17" thickTop="1" x14ac:dyDescent="0.2"/>
    <row r="23" spans="1:15" x14ac:dyDescent="0.2">
      <c r="B23" s="8" t="s">
        <v>24</v>
      </c>
      <c r="D23" s="22">
        <f>NPV(D24,C21,D21,E21,F21,G21,H21)</f>
        <v>1541.9862948261336</v>
      </c>
      <c r="L23" s="6"/>
    </row>
    <row r="24" spans="1:15" x14ac:dyDescent="0.2">
      <c r="B24" t="s">
        <v>25</v>
      </c>
      <c r="D24" s="27">
        <v>0.05</v>
      </c>
      <c r="L24" s="6"/>
    </row>
    <row r="25" spans="1:15" x14ac:dyDescent="0.2">
      <c r="B25" t="s">
        <v>28</v>
      </c>
      <c r="D25" s="27">
        <v>0.02</v>
      </c>
    </row>
    <row r="28" spans="1:15" ht="48" customHeight="1" x14ac:dyDescent="0.2">
      <c r="A28" s="34" t="s">
        <v>45</v>
      </c>
      <c r="B28" s="35"/>
      <c r="C28" s="35"/>
      <c r="D28" s="35"/>
      <c r="E28" s="35"/>
      <c r="F28" s="35"/>
      <c r="G28" s="35"/>
      <c r="H28" s="35"/>
      <c r="I28" s="36"/>
      <c r="K28" s="31" t="s">
        <v>43</v>
      </c>
      <c r="L28" s="32"/>
      <c r="M28" s="32"/>
      <c r="N28" s="32"/>
      <c r="O28" s="33"/>
    </row>
    <row r="30" spans="1:15" x14ac:dyDescent="0.2">
      <c r="B30" s="12"/>
      <c r="C30" s="7">
        <v>0</v>
      </c>
      <c r="D30" s="7" t="s">
        <v>29</v>
      </c>
      <c r="E30" s="7" t="s">
        <v>30</v>
      </c>
      <c r="F30" s="7" t="s">
        <v>31</v>
      </c>
      <c r="G30" s="7" t="s">
        <v>32</v>
      </c>
      <c r="H30" s="7" t="s">
        <v>33</v>
      </c>
      <c r="I30" s="7" t="s">
        <v>2</v>
      </c>
      <c r="K30" s="13" t="s">
        <v>13</v>
      </c>
      <c r="L30" s="14" t="str">
        <f>"1-2"</f>
        <v>1-2</v>
      </c>
      <c r="M30" s="14" t="str">
        <f>"3-4"</f>
        <v>3-4</v>
      </c>
      <c r="N30" s="7" t="str">
        <f>"5-9"</f>
        <v>5-9</v>
      </c>
      <c r="O30" s="15" t="s">
        <v>11</v>
      </c>
    </row>
    <row r="31" spans="1:15" x14ac:dyDescent="0.2">
      <c r="A31" s="28" t="s">
        <v>34</v>
      </c>
      <c r="B31" t="s">
        <v>3</v>
      </c>
      <c r="C31" s="3"/>
      <c r="D31" s="9">
        <v>-3000</v>
      </c>
      <c r="E31" s="3">
        <f t="shared" ref="E31:H35" si="10">D31*(1+$D$25)</f>
        <v>-3060</v>
      </c>
      <c r="F31" s="3">
        <f t="shared" si="10"/>
        <v>-3121.2000000000003</v>
      </c>
      <c r="G31" s="3">
        <f t="shared" si="10"/>
        <v>-3183.6240000000003</v>
      </c>
      <c r="H31" s="3">
        <f t="shared" si="10"/>
        <v>-3247.2964800000004</v>
      </c>
      <c r="I31" s="3">
        <f t="shared" ref="I31:I35" si="11">SUM(C31:H31)</f>
        <v>-15612.120480000001</v>
      </c>
      <c r="K31" s="37" t="s">
        <v>7</v>
      </c>
      <c r="L31" s="1"/>
      <c r="M31" s="1"/>
      <c r="N31" s="1"/>
      <c r="O31" s="1"/>
    </row>
    <row r="32" spans="1:15" x14ac:dyDescent="0.2">
      <c r="A32" s="28"/>
      <c r="B32" t="s">
        <v>37</v>
      </c>
      <c r="C32" s="5"/>
      <c r="D32" s="10">
        <f>-100*12</f>
        <v>-1200</v>
      </c>
      <c r="E32" s="3">
        <f t="shared" si="10"/>
        <v>-1224</v>
      </c>
      <c r="F32" s="3">
        <f t="shared" si="10"/>
        <v>-1248.48</v>
      </c>
      <c r="G32" s="3">
        <f t="shared" si="10"/>
        <v>-1273.4496000000001</v>
      </c>
      <c r="H32" s="3">
        <f t="shared" si="10"/>
        <v>-1298.9185920000002</v>
      </c>
      <c r="I32" s="5">
        <f t="shared" si="11"/>
        <v>-6244.8481920000004</v>
      </c>
      <c r="K32" t="s">
        <v>20</v>
      </c>
      <c r="L32" s="1" t="s">
        <v>19</v>
      </c>
      <c r="M32" s="1" t="s">
        <v>19</v>
      </c>
      <c r="N32" s="1" t="s">
        <v>19</v>
      </c>
      <c r="O32" s="1" t="s">
        <v>19</v>
      </c>
    </row>
    <row r="33" spans="1:15" x14ac:dyDescent="0.2">
      <c r="A33" s="28"/>
      <c r="B33" t="s">
        <v>26</v>
      </c>
      <c r="C33" s="5"/>
      <c r="D33" s="10">
        <f>-100*12</f>
        <v>-1200</v>
      </c>
      <c r="E33" s="3">
        <f t="shared" si="10"/>
        <v>-1224</v>
      </c>
      <c r="F33" s="3">
        <f t="shared" si="10"/>
        <v>-1248.48</v>
      </c>
      <c r="G33" s="3">
        <f t="shared" si="10"/>
        <v>-1273.4496000000001</v>
      </c>
      <c r="H33" s="3">
        <f t="shared" si="10"/>
        <v>-1298.9185920000002</v>
      </c>
      <c r="I33" s="5">
        <f t="shared" si="11"/>
        <v>-6244.8481920000004</v>
      </c>
      <c r="K33" t="s">
        <v>44</v>
      </c>
      <c r="L33" s="1" t="s">
        <v>19</v>
      </c>
      <c r="M33" s="1" t="s">
        <v>19</v>
      </c>
      <c r="N33" s="1" t="s">
        <v>19</v>
      </c>
      <c r="O33" s="1" t="s">
        <v>19</v>
      </c>
    </row>
    <row r="34" spans="1:15" x14ac:dyDescent="0.2">
      <c r="A34" s="28"/>
      <c r="B34" t="s">
        <v>27</v>
      </c>
      <c r="C34" s="5"/>
      <c r="D34" s="10">
        <v>-2400</v>
      </c>
      <c r="E34" s="3">
        <f t="shared" si="10"/>
        <v>-2448</v>
      </c>
      <c r="F34" s="3">
        <f t="shared" si="10"/>
        <v>-2496.96</v>
      </c>
      <c r="G34" s="3">
        <f t="shared" si="10"/>
        <v>-2546.8992000000003</v>
      </c>
      <c r="H34" s="3">
        <f t="shared" si="10"/>
        <v>-2597.8371840000004</v>
      </c>
      <c r="I34" s="5">
        <f t="shared" si="11"/>
        <v>-12489.696384000001</v>
      </c>
      <c r="K34" t="s">
        <v>12</v>
      </c>
      <c r="L34" s="1"/>
      <c r="M34" s="1" t="s">
        <v>19</v>
      </c>
      <c r="N34" s="1" t="s">
        <v>19</v>
      </c>
      <c r="O34" s="1" t="s">
        <v>19</v>
      </c>
    </row>
    <row r="35" spans="1:15" x14ac:dyDescent="0.2">
      <c r="A35" s="28"/>
      <c r="B35" t="s">
        <v>6</v>
      </c>
      <c r="C35" s="4"/>
      <c r="D35" s="11">
        <f>-(D39*12)*0.5</f>
        <v>-240</v>
      </c>
      <c r="E35" s="4">
        <f t="shared" si="10"/>
        <v>-244.8</v>
      </c>
      <c r="F35" s="4">
        <f t="shared" si="10"/>
        <v>-249.69600000000003</v>
      </c>
      <c r="G35" s="4">
        <f t="shared" si="10"/>
        <v>-254.68992000000003</v>
      </c>
      <c r="H35" s="4">
        <f t="shared" si="10"/>
        <v>-259.78371840000005</v>
      </c>
      <c r="I35" s="4">
        <f t="shared" si="11"/>
        <v>-1248.9696384000001</v>
      </c>
      <c r="K35" t="s">
        <v>14</v>
      </c>
      <c r="L35" s="1"/>
      <c r="M35" s="1" t="s">
        <v>19</v>
      </c>
      <c r="N35" s="1" t="s">
        <v>19</v>
      </c>
      <c r="O35" s="1" t="s">
        <v>19</v>
      </c>
    </row>
    <row r="36" spans="1:15" x14ac:dyDescent="0.2">
      <c r="A36" s="28"/>
      <c r="B36" t="s">
        <v>4</v>
      </c>
      <c r="C36" s="3">
        <f t="shared" ref="C36:I36" si="12">SUM(C31:C35)</f>
        <v>0</v>
      </c>
      <c r="D36" s="3">
        <f t="shared" si="12"/>
        <v>-8040</v>
      </c>
      <c r="E36" s="3">
        <f t="shared" si="12"/>
        <v>-8200.7999999999993</v>
      </c>
      <c r="F36" s="3">
        <f t="shared" si="12"/>
        <v>-8364.8160000000007</v>
      </c>
      <c r="G36" s="3">
        <f t="shared" si="12"/>
        <v>-8532.112320000002</v>
      </c>
      <c r="H36" s="3">
        <f t="shared" si="12"/>
        <v>-8702.7545664000008</v>
      </c>
      <c r="I36" s="3">
        <f t="shared" si="12"/>
        <v>-41840.482886400001</v>
      </c>
      <c r="K36" t="s">
        <v>15</v>
      </c>
      <c r="L36" s="1"/>
      <c r="M36" s="1"/>
      <c r="N36" s="1" t="s">
        <v>19</v>
      </c>
      <c r="O36" s="1" t="s">
        <v>19</v>
      </c>
    </row>
    <row r="37" spans="1:15" x14ac:dyDescent="0.2">
      <c r="C37" s="3"/>
      <c r="D37" s="3"/>
      <c r="E37" s="3"/>
      <c r="F37" s="3"/>
      <c r="G37" s="3"/>
      <c r="H37" s="3"/>
      <c r="I37" s="3"/>
      <c r="K37" t="s">
        <v>16</v>
      </c>
      <c r="L37" s="1"/>
      <c r="M37" s="1"/>
      <c r="N37" s="1" t="s">
        <v>19</v>
      </c>
      <c r="O37" s="1" t="s">
        <v>19</v>
      </c>
    </row>
    <row r="38" spans="1:15" x14ac:dyDescent="0.2">
      <c r="A38" s="29" t="s">
        <v>35</v>
      </c>
      <c r="B38" t="s">
        <v>0</v>
      </c>
      <c r="C38" s="3"/>
      <c r="D38" s="9">
        <v>17</v>
      </c>
      <c r="E38" s="3">
        <f>D38</f>
        <v>17</v>
      </c>
      <c r="F38" s="3">
        <f t="shared" ref="F38" si="13">E38</f>
        <v>17</v>
      </c>
      <c r="G38" s="3">
        <f t="shared" ref="G38" si="14">F38</f>
        <v>17</v>
      </c>
      <c r="H38" s="3">
        <f t="shared" ref="H38" si="15">G38</f>
        <v>17</v>
      </c>
      <c r="I38" s="3"/>
      <c r="K38" t="s">
        <v>17</v>
      </c>
      <c r="L38" s="1"/>
      <c r="M38" s="1"/>
      <c r="N38" s="1"/>
      <c r="O38" s="1" t="s">
        <v>19</v>
      </c>
    </row>
    <row r="39" spans="1:15" x14ac:dyDescent="0.2">
      <c r="A39" s="29"/>
      <c r="B39" t="s">
        <v>1</v>
      </c>
      <c r="C39" s="3"/>
      <c r="D39" s="11">
        <v>40</v>
      </c>
      <c r="E39" s="4">
        <f>D39*(1+$D$25)</f>
        <v>40.799999999999997</v>
      </c>
      <c r="F39" s="4">
        <f>E39*(1+$D$25)</f>
        <v>41.616</v>
      </c>
      <c r="G39" s="4">
        <f>F39*(1+$D$25)</f>
        <v>42.448320000000002</v>
      </c>
      <c r="H39" s="4">
        <f>G39*(1+$D$25)</f>
        <v>43.297286400000004</v>
      </c>
      <c r="I39" s="4"/>
      <c r="K39" t="s">
        <v>18</v>
      </c>
      <c r="L39" s="1"/>
      <c r="M39" s="1"/>
      <c r="N39" s="1"/>
      <c r="O39" s="1" t="s">
        <v>19</v>
      </c>
    </row>
    <row r="40" spans="1:15" x14ac:dyDescent="0.2">
      <c r="A40" s="29"/>
      <c r="B40" t="s">
        <v>5</v>
      </c>
      <c r="C40" s="3"/>
      <c r="D40" s="3">
        <f>D38*(D39*12)</f>
        <v>8160</v>
      </c>
      <c r="E40" s="3">
        <f t="shared" ref="E40:H40" si="16">E38*(E39*12)</f>
        <v>8323.1999999999989</v>
      </c>
      <c r="F40" s="3">
        <f t="shared" si="16"/>
        <v>8489.6640000000007</v>
      </c>
      <c r="G40" s="3">
        <f t="shared" si="16"/>
        <v>8659.4572800000005</v>
      </c>
      <c r="H40" s="3">
        <f t="shared" si="16"/>
        <v>8832.6464255999999</v>
      </c>
      <c r="I40" s="3">
        <f>SUM(C40:H40)</f>
        <v>42464.967705599993</v>
      </c>
      <c r="K40" s="37" t="s">
        <v>8</v>
      </c>
    </row>
    <row r="41" spans="1:15" x14ac:dyDescent="0.2">
      <c r="A41" s="29"/>
      <c r="B41" t="s">
        <v>21</v>
      </c>
      <c r="C41" s="2"/>
      <c r="D41" s="3">
        <f>O45</f>
        <v>400</v>
      </c>
      <c r="E41" s="3">
        <f>D41</f>
        <v>400</v>
      </c>
      <c r="F41" s="3">
        <f t="shared" ref="F41:F42" si="17">E41</f>
        <v>400</v>
      </c>
      <c r="G41" s="3">
        <f t="shared" ref="G41:G42" si="18">F41</f>
        <v>400</v>
      </c>
      <c r="H41" s="3">
        <f t="shared" ref="H41:H42" si="19">G41</f>
        <v>400</v>
      </c>
      <c r="I41" s="3">
        <f t="shared" ref="I41:I42" si="20">SUM(C41:H41)</f>
        <v>2000</v>
      </c>
      <c r="K41" s="37" t="s">
        <v>9</v>
      </c>
    </row>
    <row r="42" spans="1:15" x14ac:dyDescent="0.2">
      <c r="A42" s="29"/>
      <c r="B42" t="s">
        <v>22</v>
      </c>
      <c r="C42" s="2"/>
      <c r="D42" s="4">
        <f>O46</f>
        <v>500</v>
      </c>
      <c r="E42" s="4">
        <f>D42</f>
        <v>500</v>
      </c>
      <c r="F42" s="4">
        <f t="shared" si="17"/>
        <v>500</v>
      </c>
      <c r="G42" s="4">
        <f t="shared" si="18"/>
        <v>500</v>
      </c>
      <c r="H42" s="4">
        <f t="shared" si="19"/>
        <v>500</v>
      </c>
      <c r="I42" s="4">
        <f t="shared" si="20"/>
        <v>2500</v>
      </c>
      <c r="K42" s="37" t="s">
        <v>10</v>
      </c>
    </row>
    <row r="43" spans="1:15" x14ac:dyDescent="0.2">
      <c r="A43" s="29"/>
      <c r="B43" t="s">
        <v>23</v>
      </c>
      <c r="C43" s="2"/>
      <c r="D43" s="3">
        <f>SUM(D40:D42)</f>
        <v>9060</v>
      </c>
      <c r="E43" s="3">
        <f t="shared" ref="E43:I43" si="21">SUM(E40:E42)</f>
        <v>9223.1999999999989</v>
      </c>
      <c r="F43" s="3">
        <f t="shared" si="21"/>
        <v>9389.6640000000007</v>
      </c>
      <c r="G43" s="3">
        <f t="shared" si="21"/>
        <v>9559.4572800000005</v>
      </c>
      <c r="H43" s="3">
        <f t="shared" si="21"/>
        <v>9732.6464255999999</v>
      </c>
      <c r="I43" s="3">
        <f t="shared" si="21"/>
        <v>46964.967705599993</v>
      </c>
      <c r="K43" s="37" t="s">
        <v>47</v>
      </c>
    </row>
    <row r="44" spans="1:15" x14ac:dyDescent="0.2">
      <c r="K44" s="16" t="s">
        <v>38</v>
      </c>
      <c r="L44" s="14" t="s">
        <v>39</v>
      </c>
      <c r="M44" s="14" t="s">
        <v>40</v>
      </c>
      <c r="N44" s="7" t="s">
        <v>41</v>
      </c>
      <c r="O44" s="15" t="s">
        <v>2</v>
      </c>
    </row>
    <row r="45" spans="1:15" ht="17" thickBot="1" x14ac:dyDescent="0.25">
      <c r="B45" s="23" t="s">
        <v>36</v>
      </c>
      <c r="C45" s="24">
        <f t="shared" ref="C45:H45" si="22">C36+C43</f>
        <v>0</v>
      </c>
      <c r="D45" s="25">
        <f t="shared" si="22"/>
        <v>1020</v>
      </c>
      <c r="E45" s="25">
        <f t="shared" si="22"/>
        <v>1022.3999999999996</v>
      </c>
      <c r="F45" s="25">
        <f t="shared" si="22"/>
        <v>1024.848</v>
      </c>
      <c r="G45" s="25">
        <f t="shared" si="22"/>
        <v>1027.3449599999985</v>
      </c>
      <c r="H45" s="25">
        <f t="shared" si="22"/>
        <v>1029.8918591999991</v>
      </c>
      <c r="I45" s="25">
        <f>SUM(D45:H45)</f>
        <v>5124.4848191999972</v>
      </c>
      <c r="K45" t="s">
        <v>21</v>
      </c>
      <c r="L45" s="20">
        <v>2</v>
      </c>
      <c r="M45" s="20">
        <v>10</v>
      </c>
      <c r="N45" s="21">
        <v>20</v>
      </c>
      <c r="O45" s="17">
        <f>L45*M45*N45</f>
        <v>400</v>
      </c>
    </row>
    <row r="46" spans="1:15" ht="17" thickTop="1" x14ac:dyDescent="0.2">
      <c r="B46" s="18" t="s">
        <v>42</v>
      </c>
      <c r="D46" s="19">
        <f>(D45-D21)/D21</f>
        <v>1.8333333333333333</v>
      </c>
      <c r="E46" s="19">
        <f t="shared" ref="E46:I46" si="23">(E45-E21)/E21</f>
        <v>1.7843137254902033</v>
      </c>
      <c r="F46" s="19">
        <f t="shared" si="23"/>
        <v>1.736255286428291</v>
      </c>
      <c r="G46" s="19">
        <f t="shared" si="23"/>
        <v>1.6891391697009461</v>
      </c>
      <c r="H46" s="19">
        <f t="shared" si="23"/>
        <v>1.6429468983996227</v>
      </c>
      <c r="I46" s="19">
        <f t="shared" si="23"/>
        <v>1.7353132596373624</v>
      </c>
      <c r="K46" t="s">
        <v>22</v>
      </c>
      <c r="L46" s="20">
        <v>1</v>
      </c>
      <c r="M46" s="20"/>
      <c r="N46" s="21">
        <v>500</v>
      </c>
      <c r="O46" s="17">
        <f>L46*N46</f>
        <v>500</v>
      </c>
    </row>
    <row r="48" spans="1:15" x14ac:dyDescent="0.2">
      <c r="B48" s="8" t="s">
        <v>24</v>
      </c>
      <c r="D48" s="22">
        <f>NPV(D49,C45,D45,E45,F45,G45,H45)</f>
        <v>4224.9754350065541</v>
      </c>
    </row>
    <row r="49" spans="2:11" x14ac:dyDescent="0.2">
      <c r="B49" t="s">
        <v>25</v>
      </c>
      <c r="D49" s="27">
        <v>0.05</v>
      </c>
    </row>
    <row r="50" spans="2:11" x14ac:dyDescent="0.2">
      <c r="B50" t="s">
        <v>28</v>
      </c>
      <c r="D50" s="27">
        <v>0.02</v>
      </c>
      <c r="K50" t="s">
        <v>48</v>
      </c>
    </row>
  </sheetData>
  <mergeCells count="8">
    <mergeCell ref="A31:A36"/>
    <mergeCell ref="A38:A43"/>
    <mergeCell ref="A1:I1"/>
    <mergeCell ref="K28:O28"/>
    <mergeCell ref="A7:A12"/>
    <mergeCell ref="A14:A19"/>
    <mergeCell ref="A4:I4"/>
    <mergeCell ref="A28:I28"/>
  </mergeCells>
  <pageMargins left="0.7" right="0.7" top="0.75" bottom="0.75" header="0.3" footer="0.3"/>
  <pageSetup orientation="landscape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Pesek</dc:creator>
  <cp:lastModifiedBy>Microsoft Office User</cp:lastModifiedBy>
  <dcterms:created xsi:type="dcterms:W3CDTF">2020-11-24T19:55:28Z</dcterms:created>
  <dcterms:modified xsi:type="dcterms:W3CDTF">2021-02-23T17:53:26Z</dcterms:modified>
</cp:coreProperties>
</file>