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0" yWindow="0" windowWidth="25600" windowHeight="1478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Summary'!$A$1:$X$50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" i="1" l="1"/>
  <c r="X1" i="1"/>
  <c r="D2" i="1"/>
  <c r="F2" i="1"/>
  <c r="H2" i="1"/>
  <c r="L2" i="1"/>
  <c r="N2" i="1"/>
  <c r="P2" i="1"/>
  <c r="R2" i="1"/>
  <c r="T2" i="1"/>
  <c r="U2" i="1"/>
  <c r="D3" i="1"/>
  <c r="F3" i="1"/>
  <c r="H3" i="1"/>
  <c r="J3" i="1"/>
  <c r="L3" i="1"/>
  <c r="N3" i="1"/>
  <c r="P3" i="1"/>
  <c r="R3" i="1"/>
  <c r="T3" i="1"/>
  <c r="U3" i="1"/>
  <c r="X3" i="1"/>
  <c r="AB3" i="1"/>
  <c r="AC3" i="1"/>
  <c r="AD3" i="1"/>
  <c r="AE3" i="1"/>
  <c r="AF3" i="1"/>
  <c r="AG3" i="1"/>
  <c r="AH3" i="1"/>
  <c r="AI3" i="1"/>
  <c r="AJ3" i="1"/>
  <c r="AK3" i="1"/>
  <c r="AL3" i="1"/>
  <c r="AO3" i="1"/>
  <c r="AP3" i="1"/>
  <c r="AQ3" i="1"/>
  <c r="AR3" i="1"/>
  <c r="AS3" i="1"/>
  <c r="AT3" i="1"/>
  <c r="AU3" i="1"/>
  <c r="AV3" i="1"/>
  <c r="AW3" i="1"/>
  <c r="AX3" i="1"/>
  <c r="AY3" i="1"/>
  <c r="D4" i="1"/>
  <c r="F4" i="1"/>
  <c r="H4" i="1"/>
  <c r="J4" i="1"/>
  <c r="L4" i="1"/>
  <c r="N4" i="1"/>
  <c r="P4" i="1"/>
  <c r="R4" i="1"/>
  <c r="T4" i="1"/>
  <c r="U4" i="1"/>
  <c r="X4" i="1"/>
  <c r="AB4" i="1"/>
  <c r="AC4" i="1"/>
  <c r="AD4" i="1"/>
  <c r="AE4" i="1"/>
  <c r="AF4" i="1"/>
  <c r="AG4" i="1"/>
  <c r="AH4" i="1"/>
  <c r="AI4" i="1"/>
  <c r="AJ4" i="1"/>
  <c r="AL4" i="1"/>
  <c r="AO4" i="1"/>
  <c r="AP4" i="1"/>
  <c r="AQ4" i="1"/>
  <c r="AR4" i="1"/>
  <c r="AS4" i="1"/>
  <c r="AT4" i="1"/>
  <c r="AU4" i="1"/>
  <c r="AV4" i="1"/>
  <c r="AW4" i="1"/>
  <c r="AX4" i="1"/>
  <c r="AY4" i="1"/>
  <c r="D5" i="1"/>
  <c r="F5" i="1"/>
  <c r="H5" i="1"/>
  <c r="J5" i="1"/>
  <c r="L5" i="1"/>
  <c r="N5" i="1"/>
  <c r="P5" i="1"/>
  <c r="R5" i="1"/>
  <c r="T5" i="1"/>
  <c r="U5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U6" i="1"/>
  <c r="X6" i="1"/>
  <c r="AB6" i="1"/>
  <c r="AC6" i="1"/>
  <c r="AD6" i="1"/>
  <c r="AE6" i="1"/>
  <c r="AF6" i="1"/>
  <c r="AG6" i="1"/>
  <c r="AH6" i="1"/>
  <c r="AI6" i="1"/>
  <c r="AJ6" i="1"/>
  <c r="AK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L7" i="1"/>
  <c r="AO7" i="1"/>
  <c r="AP7" i="1"/>
  <c r="AQ7" i="1"/>
  <c r="AR7" i="1"/>
  <c r="AS7" i="1"/>
  <c r="AT7" i="1"/>
  <c r="AU7" i="1"/>
  <c r="AV7" i="1"/>
  <c r="AW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K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U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U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D12" i="1"/>
  <c r="F12" i="1"/>
  <c r="H12" i="1"/>
  <c r="J12" i="1"/>
  <c r="L12" i="1"/>
  <c r="N12" i="1"/>
  <c r="P12" i="1"/>
  <c r="R12" i="1"/>
  <c r="T12" i="1"/>
  <c r="U12" i="1"/>
  <c r="X12" i="1"/>
  <c r="AB12" i="1"/>
  <c r="AC12" i="1"/>
  <c r="AD12" i="1"/>
  <c r="AE12" i="1"/>
  <c r="AF12" i="1"/>
  <c r="AG12" i="1"/>
  <c r="AH12" i="1"/>
  <c r="AI12" i="1"/>
  <c r="AJ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U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O13" i="1"/>
  <c r="AP13" i="1"/>
  <c r="AQ13" i="1"/>
  <c r="AR13" i="1"/>
  <c r="AS13" i="1"/>
  <c r="AT13" i="1"/>
  <c r="AU13" i="1"/>
  <c r="AV13" i="1"/>
  <c r="AW13" i="1"/>
  <c r="AY13" i="1"/>
  <c r="AZ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D15" i="1"/>
  <c r="F15" i="1"/>
  <c r="H15" i="1"/>
  <c r="J15" i="1"/>
  <c r="L15" i="1"/>
  <c r="N15" i="1"/>
  <c r="P15" i="1"/>
  <c r="R15" i="1"/>
  <c r="T15" i="1"/>
  <c r="U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L16" i="1"/>
  <c r="AM16" i="1"/>
  <c r="AO16" i="1"/>
  <c r="AP16" i="1"/>
  <c r="AQ16" i="1"/>
  <c r="AR16" i="1"/>
  <c r="AS16" i="1"/>
  <c r="AT16" i="1"/>
  <c r="AU16" i="1"/>
  <c r="AV16" i="1"/>
  <c r="AW16" i="1"/>
  <c r="AY16" i="1"/>
  <c r="AZ16" i="1"/>
  <c r="D17" i="1"/>
  <c r="F17" i="1"/>
  <c r="H17" i="1"/>
  <c r="J17" i="1"/>
  <c r="L17" i="1"/>
  <c r="N17" i="1"/>
  <c r="P17" i="1"/>
  <c r="R17" i="1"/>
  <c r="T17" i="1"/>
  <c r="U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U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U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X21" i="1"/>
  <c r="AB21" i="1"/>
  <c r="AC21" i="1"/>
  <c r="AD21" i="1"/>
  <c r="AE21" i="1"/>
  <c r="AF21" i="1"/>
  <c r="AG21" i="1"/>
  <c r="AH21" i="1"/>
  <c r="AI21" i="1"/>
  <c r="AJ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Z22" i="1"/>
  <c r="D23" i="1"/>
  <c r="F23" i="1"/>
  <c r="H23" i="1"/>
  <c r="J23" i="1"/>
  <c r="L23" i="1"/>
  <c r="N23" i="1"/>
  <c r="P23" i="1"/>
  <c r="R23" i="1"/>
  <c r="T23" i="1"/>
  <c r="U23" i="1"/>
  <c r="X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O23" i="1"/>
  <c r="AP23" i="1"/>
  <c r="AQ23" i="1"/>
  <c r="AR23" i="1"/>
  <c r="AS23" i="1"/>
  <c r="AT23" i="1"/>
  <c r="AU23" i="1"/>
  <c r="AV23" i="1"/>
  <c r="AW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B48" i="1"/>
  <c r="AC48" i="1"/>
  <c r="AD48" i="1"/>
  <c r="AE48" i="1"/>
  <c r="AF48" i="1"/>
  <c r="AG48" i="1"/>
  <c r="AH48" i="1"/>
  <c r="AI48" i="1"/>
  <c r="AJ48" i="1"/>
  <c r="AL48" i="1"/>
  <c r="AM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O49" i="1"/>
  <c r="AP49" i="1"/>
  <c r="AQ49" i="1"/>
  <c r="AR49" i="1"/>
  <c r="AS49" i="1"/>
  <c r="AT49" i="1"/>
  <c r="AU49" i="1"/>
  <c r="AV49" i="1"/>
  <c r="AW49" i="1"/>
  <c r="AZ49" i="1"/>
  <c r="AB50" i="1"/>
  <c r="AC50" i="1"/>
  <c r="AD50" i="1"/>
  <c r="AE50" i="1"/>
  <c r="AF50" i="1"/>
  <c r="AG50" i="1"/>
  <c r="AH50" i="1"/>
  <c r="AI50" i="1"/>
  <c r="AJ50" i="1"/>
  <c r="AL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AC51" i="1"/>
  <c r="AD51" i="1"/>
  <c r="AE51" i="1"/>
  <c r="AF51" i="1"/>
  <c r="AG51" i="1"/>
  <c r="AH51" i="1"/>
  <c r="AI51" i="1"/>
  <c r="AJ51" i="1"/>
  <c r="AK51" i="1"/>
  <c r="AL51" i="1"/>
  <c r="AM51" i="1"/>
  <c r="AP51" i="1"/>
  <c r="AQ51" i="1"/>
  <c r="AR51" i="1"/>
  <c r="AS51" i="1"/>
  <c r="AT51" i="1"/>
  <c r="AU51" i="1"/>
  <c r="AV51" i="1"/>
  <c r="AW51" i="1"/>
  <c r="AZ51" i="1"/>
  <c r="AC52" i="1"/>
  <c r="AD52" i="1"/>
  <c r="AE52" i="1"/>
  <c r="AF52" i="1"/>
  <c r="AG52" i="1"/>
  <c r="AH52" i="1"/>
  <c r="AI52" i="1"/>
  <c r="AJ52" i="1"/>
  <c r="AL52" i="1"/>
  <c r="AM52" i="1"/>
  <c r="AP52" i="1"/>
  <c r="AQ52" i="1"/>
  <c r="AR52" i="1"/>
  <c r="AS52" i="1"/>
  <c r="AT52" i="1"/>
  <c r="AU52" i="1"/>
  <c r="AV52" i="1"/>
  <c r="AW52" i="1"/>
  <c r="AX52" i="1"/>
  <c r="AY52" i="1"/>
  <c r="AZ52" i="1"/>
  <c r="AC53" i="1"/>
  <c r="AD53" i="1"/>
  <c r="AE53" i="1"/>
  <c r="AF53" i="1"/>
  <c r="AG53" i="1"/>
  <c r="AH53" i="1"/>
  <c r="AI53" i="1"/>
  <c r="AJ53" i="1"/>
  <c r="AK53" i="1"/>
  <c r="AL53" i="1"/>
  <c r="AM53" i="1"/>
  <c r="AP53" i="1"/>
  <c r="AQ53" i="1"/>
  <c r="AR53" i="1"/>
  <c r="AS53" i="1"/>
  <c r="AT53" i="1"/>
  <c r="AU53" i="1"/>
  <c r="AV53" i="1"/>
  <c r="AW53" i="1"/>
  <c r="AZ53" i="1"/>
  <c r="AC54" i="1"/>
  <c r="AD54" i="1"/>
  <c r="AE54" i="1"/>
  <c r="AF54" i="1"/>
  <c r="AG54" i="1"/>
  <c r="AH54" i="1"/>
  <c r="AI54" i="1"/>
  <c r="AJ54" i="1"/>
  <c r="AL54" i="1"/>
  <c r="AM54" i="1"/>
  <c r="AP54" i="1"/>
  <c r="AQ54" i="1"/>
  <c r="AR54" i="1"/>
  <c r="AS54" i="1"/>
  <c r="AT54" i="1"/>
  <c r="AU54" i="1"/>
  <c r="AV54" i="1"/>
  <c r="AW54" i="1"/>
  <c r="AX54" i="1"/>
  <c r="AY54" i="1"/>
  <c r="AZ54" i="1"/>
  <c r="AC55" i="1"/>
  <c r="AD55" i="1"/>
  <c r="AE55" i="1"/>
  <c r="AF55" i="1"/>
  <c r="AG55" i="1"/>
  <c r="AH55" i="1"/>
  <c r="AI55" i="1"/>
  <c r="AJ55" i="1"/>
  <c r="AK55" i="1"/>
  <c r="AL55" i="1"/>
  <c r="AM55" i="1"/>
  <c r="AP55" i="1"/>
  <c r="AQ55" i="1"/>
  <c r="AR55" i="1"/>
  <c r="AS55" i="1"/>
  <c r="AT55" i="1"/>
  <c r="AU55" i="1"/>
  <c r="AV55" i="1"/>
  <c r="AW55" i="1"/>
  <c r="AZ55" i="1"/>
  <c r="AC56" i="1"/>
  <c r="AD56" i="1"/>
  <c r="AE56" i="1"/>
  <c r="AF56" i="1"/>
  <c r="AG56" i="1"/>
  <c r="AH56" i="1"/>
  <c r="AI56" i="1"/>
  <c r="AJ56" i="1"/>
  <c r="AL56" i="1"/>
  <c r="AM56" i="1"/>
  <c r="AP56" i="1"/>
  <c r="AQ56" i="1"/>
  <c r="AR56" i="1"/>
  <c r="AS56" i="1"/>
  <c r="AT56" i="1"/>
  <c r="AU56" i="1"/>
  <c r="AV56" i="1"/>
  <c r="AW56" i="1"/>
  <c r="AX56" i="1"/>
  <c r="AY56" i="1"/>
  <c r="AZ56" i="1"/>
  <c r="AC57" i="1"/>
  <c r="AD57" i="1"/>
  <c r="AE57" i="1"/>
  <c r="AF57" i="1"/>
  <c r="AG57" i="1"/>
  <c r="AH57" i="1"/>
  <c r="AI57" i="1"/>
  <c r="AJ57" i="1"/>
  <c r="AK57" i="1"/>
  <c r="AL57" i="1"/>
  <c r="AM57" i="1"/>
  <c r="AP57" i="1"/>
  <c r="AQ57" i="1"/>
  <c r="AR57" i="1"/>
  <c r="AS57" i="1"/>
  <c r="AT57" i="1"/>
  <c r="AU57" i="1"/>
  <c r="AV57" i="1"/>
  <c r="AW57" i="1"/>
  <c r="AZ57" i="1"/>
  <c r="AC58" i="1"/>
  <c r="AD58" i="1"/>
  <c r="AE58" i="1"/>
  <c r="AF58" i="1"/>
  <c r="AG58" i="1"/>
  <c r="AH58" i="1"/>
  <c r="AI58" i="1"/>
  <c r="AJ58" i="1"/>
  <c r="AL58" i="1"/>
  <c r="AM58" i="1"/>
  <c r="AP58" i="1"/>
  <c r="AQ58" i="1"/>
  <c r="AR58" i="1"/>
  <c r="AS58" i="1"/>
  <c r="AT58" i="1"/>
  <c r="AU58" i="1"/>
  <c r="AV58" i="1"/>
  <c r="AW58" i="1"/>
  <c r="AX58" i="1"/>
  <c r="AY58" i="1"/>
  <c r="AZ58" i="1"/>
  <c r="AC59" i="1"/>
  <c r="AD59" i="1"/>
  <c r="AE59" i="1"/>
  <c r="AF59" i="1"/>
  <c r="AG59" i="1"/>
  <c r="AH59" i="1"/>
  <c r="AI59" i="1"/>
  <c r="AJ59" i="1"/>
  <c r="AK59" i="1"/>
  <c r="AL59" i="1"/>
  <c r="AM59" i="1"/>
  <c r="AP59" i="1"/>
  <c r="AQ59" i="1"/>
  <c r="AR59" i="1"/>
  <c r="AS59" i="1"/>
  <c r="AT59" i="1"/>
  <c r="AU59" i="1"/>
  <c r="AV59" i="1"/>
  <c r="AW59" i="1"/>
  <c r="AZ59" i="1"/>
  <c r="AC60" i="1"/>
  <c r="AD60" i="1"/>
  <c r="AE60" i="1"/>
  <c r="AF60" i="1"/>
  <c r="AG60" i="1"/>
  <c r="AH60" i="1"/>
  <c r="AI60" i="1"/>
  <c r="AJ60" i="1"/>
  <c r="AL60" i="1"/>
  <c r="AM60" i="1"/>
  <c r="AP60" i="1"/>
  <c r="AQ60" i="1"/>
  <c r="AR60" i="1"/>
  <c r="AS60" i="1"/>
  <c r="AT60" i="1"/>
  <c r="AU60" i="1"/>
  <c r="AV60" i="1"/>
  <c r="AW60" i="1"/>
  <c r="AX60" i="1"/>
  <c r="AY60" i="1"/>
  <c r="AZ60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<sst xmlns="http://schemas.openxmlformats.org/spreadsheetml/2006/main" count="249" uniqueCount="101">
  <si>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</si>
  <si>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</si>
  <si>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</si>
  <si>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</si>
  <si>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</si>
  <si>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</si>
  <si>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</si>
  <si>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</si>
  <si>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</si>
  <si>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</si>
  <si>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</si>
  <si>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</si>
  <si>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</si>
  <si>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</si>
  <si>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</si>
  <si>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</si>
  <si>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Vertical (in)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</si>
  <si>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</si>
  <si>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</si>
  <si>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</si>
  <si>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</si>
  <si>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</si>
  <si>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</si>
  <si>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</si>
  <si>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</si>
  <si>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</si>
  <si>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</si>
  <si>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</si>
  <si>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</si>
  <si>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</si>
  <si>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</si>
  <si>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</si>
  <si>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</si>
  <si>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</si>
  <si>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</si>
  <si>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</si>
  <si>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</si>
  <si>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</si>
  <si>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</si>
  <si>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</si>
  <si>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</si>
  <si>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</si>
  <si>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</si>
  <si>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</si>
  <si>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</si>
  <si>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</si>
  <si>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</si>
  <si>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</si>
  <si>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</si>
  <si>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</si>
  <si>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</si>
  <si>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</si>
  <si>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</si>
  <si>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</si>
  <si>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</si>
  <si>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</si>
  <si>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</si>
  <si>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Time:</t>
  </si>
  <si>
    <t>Wind:</t>
  </si>
  <si>
    <t>Temp: (F°)</t>
  </si>
  <si>
    <t>Date:</t>
  </si>
  <si>
    <t>Outdoor Condition:</t>
  </si>
  <si>
    <t>Track Surface:</t>
  </si>
  <si>
    <t xml:space="preserve">Environment: </t>
  </si>
  <si>
    <t>Testing Location:</t>
  </si>
  <si>
    <t>M Skeleton</t>
  </si>
  <si>
    <t>Patrick Acosta</t>
  </si>
  <si>
    <t>Cameron Acosta</t>
  </si>
  <si>
    <t>Matt Owen</t>
  </si>
  <si>
    <t>RJ  McLaughlin</t>
  </si>
  <si>
    <t xml:space="preserve">Max Delance </t>
  </si>
  <si>
    <t>Austin Carter</t>
  </si>
  <si>
    <t>Daryl Morales</t>
  </si>
  <si>
    <t>AJ Parker</t>
  </si>
  <si>
    <t>Trent Kraychir</t>
  </si>
  <si>
    <t>M Bobsled</t>
  </si>
  <si>
    <t>John Macchione</t>
  </si>
  <si>
    <t>Gage Galusha</t>
  </si>
  <si>
    <t>Sam McGuffie</t>
  </si>
  <si>
    <t>Dominic Crucitti</t>
  </si>
  <si>
    <t>Merrick Flygare</t>
  </si>
  <si>
    <t>Brandon McKinney</t>
  </si>
  <si>
    <t>Craig Merkley</t>
  </si>
  <si>
    <t>W Skeleton</t>
  </si>
  <si>
    <t>Erin Merkely</t>
  </si>
  <si>
    <t>Katelyn Kelly</t>
  </si>
  <si>
    <t>Melanie Bertotto</t>
  </si>
  <si>
    <t>Erica Thompson</t>
  </si>
  <si>
    <t>Sophia Price</t>
  </si>
  <si>
    <t>Liz Swaney</t>
  </si>
  <si>
    <t>Nicole Przybyla</t>
  </si>
  <si>
    <t>W Bobsled</t>
  </si>
  <si>
    <t>Jenna Link</t>
  </si>
  <si>
    <t>Shaina Jordan</t>
  </si>
  <si>
    <t>Park City</t>
  </si>
  <si>
    <t>Mondo Surface</t>
  </si>
  <si>
    <t>Outdoors</t>
  </si>
  <si>
    <t>Sunny</t>
  </si>
  <si>
    <t>1-5 MPH</t>
  </si>
  <si>
    <t>75-80</t>
  </si>
  <si>
    <t>Sean Hyndman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</si>
</sst>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sz val="10"/>
      <color indexed="8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sz val="14"/>
      <name val="Cambria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4" fillId="0" borderId="17" xfId="0" applyFont="1" applyBorder="1" applyAlignment="1">
      <alignment shrinkToFit="1"/>
    </xf>
    <xf numFmtId="0" fontId="4" fillId="0" borderId="17" xfId="0" applyFont="1" applyBorder="1"/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4" fillId="0" borderId="21" xfId="0" applyFont="1" applyBorder="1"/>
    <xf numFmtId="0" fontId="24" fillId="0" borderId="0" xfId="0" applyFont="1" applyAlignment="1">
      <alignment vertical="center"/>
    </xf>
    <xf numFmtId="0" fontId="8" fillId="0" borderId="0" xfId="0" applyFont="1"/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4" fillId="0" borderId="43" xfId="0" applyFont="1" applyBorder="1" applyAlignment="1">
      <alignment shrinkToFit="1"/>
    </xf>
    <xf numFmtId="0" fontId="28" fillId="0" borderId="44" xfId="0" applyFont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14" fontId="8" fillId="7" borderId="0" xfId="0" applyNumberFormat="1" applyFont="1" applyFill="1" applyAlignment="1">
      <alignment horizontal="center"/>
    </xf>
    <xf numFmtId="18" fontId="8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24" fillId="0" borderId="4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A61"/>
  <sheetViews>
    <sheetView tabSelected="1" topLeftCell="B1" zoomScale="125" zoomScaleNormal="125" zoomScaleSheetLayoutView="100" zoomScalePageLayoutView="125" workbookViewId="0">
      <selection activeCell="V15" sqref="V15"/>
    </sheetView>
  </sheetViews>
  <sheetFormatPr baseColWidth="10" defaultColWidth="9.1640625" defaultRowHeight="15" x14ac:dyDescent="0"/>
  <cols>
    <col min="1" max="1" width="31.6640625" style="125" bestFit="1" customWidth="1"/>
    <col min="2" max="2" width="13.1640625" style="2" customWidth="1"/>
    <col min="3" max="3" width="5.1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5.16406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4.5" style="2" bestFit="1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s="3" customFormat="1" ht="43.5" customHeight="1" thickBot="1">
      <c r="A1" s="127" t="s">
        <v>0</v>
      </c>
      <c r="B1" s="116" t="s">
        <v>1</v>
      </c>
      <c r="C1" s="117" t="s">
        <v>8</v>
      </c>
      <c r="D1" s="118" t="s">
        <v>3</v>
      </c>
      <c r="E1" s="117" t="s">
        <v>6</v>
      </c>
      <c r="F1" s="118" t="s">
        <v>3</v>
      </c>
      <c r="G1" s="117" t="s">
        <v>7</v>
      </c>
      <c r="H1" s="118" t="s">
        <v>3</v>
      </c>
      <c r="I1" s="117" t="s">
        <v>9</v>
      </c>
      <c r="J1" s="118" t="s">
        <v>3</v>
      </c>
      <c r="K1" s="119" t="s">
        <v>10</v>
      </c>
      <c r="L1" s="118" t="s">
        <v>3</v>
      </c>
      <c r="M1" s="118" t="s">
        <v>54</v>
      </c>
      <c r="N1" s="118" t="s">
        <v>3</v>
      </c>
      <c r="O1" s="117" t="s">
        <v>4</v>
      </c>
      <c r="P1" s="118" t="s">
        <v>3</v>
      </c>
      <c r="Q1" s="117" t="s">
        <v>11</v>
      </c>
      <c r="R1" s="118" t="s">
        <v>3</v>
      </c>
      <c r="S1" s="117" t="s">
        <v>12</v>
      </c>
      <c r="T1" s="118" t="s">
        <v>3</v>
      </c>
      <c r="U1" s="117" t="s">
        <v>2</v>
      </c>
      <c r="V1" s="118" t="s">
        <v>13</v>
      </c>
      <c r="W1" s="118" t="s">
        <v>50</v>
      </c>
      <c r="X1" s="116" t="str">
        <f t="shared" ref="X1:X36" si="0">A1</f>
        <v>Athlete</v>
      </c>
      <c r="AB1" s="68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93"/>
      <c r="AN1" s="86"/>
      <c r="AO1" s="68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93"/>
      <c r="BA1" s="2"/>
    </row>
    <row r="2" spans="1:53">
      <c r="A2" s="140" t="s">
        <v>66</v>
      </c>
      <c r="B2" s="128" t="s">
        <v>65</v>
      </c>
      <c r="C2" s="129">
        <v>2.16</v>
      </c>
      <c r="D2" s="130">
        <f>IF(C2="",0,IF(B2="M Bobsled",VLOOKUP(C2,Men!D$5:F$66,2),IF(B2="M Skeleton",VLOOKUP(C2,Men!D$5:F$66,3),IF(B2="W Bobsled",VLOOKUP(C2,Women!D$5:F$66,2),IF(B2="W Skeleton",VLOOKUP(C2,Women!D$5:F$66,3),0)))))</f>
        <v>84</v>
      </c>
      <c r="E2" s="129">
        <v>3.82</v>
      </c>
      <c r="F2" s="130">
        <f>IF(E2="",0,IF($B2="M Bobsled",VLOOKUP(E2,Men!G$5:I$66,2),IF($B2="M Skeleton",VLOOKUP(E2,Men!G$5:I$66,3),IF($B2="W Bobsled",VLOOKUP(E2,Women!G$5:I$66,2),IF($B2="W Skeleton",VLOOKUP(E2,Women!G$5:I$66,3),0)))))</f>
        <v>79</v>
      </c>
      <c r="G2" s="129">
        <v>5.38</v>
      </c>
      <c r="H2" s="130">
        <f>IF(G2="",0,IF($B2="M Bobsled",VLOOKUP(G2,Men!J$5:L$66,2),IF($B2="M Skeleton",VLOOKUP(G2,Men!J$5:L$66,3),IF($B2="W Bobsled",VLOOKUP(G2,Women!J$5:L$66,2),IF($B2="W Skeleton",VLOOKUP(G2,Women!J$5:L$66,3),0)))))</f>
        <v>83</v>
      </c>
      <c r="I2" s="129"/>
      <c r="J2" s="130">
        <v>0</v>
      </c>
      <c r="K2" s="131">
        <v>3.21</v>
      </c>
      <c r="L2" s="130">
        <f>IF(K2="",0,IF($B2="M Bobsled",VLOOKUP(K2,Men!P$5:R$66,2),IF($B2="M Skeleton",VLOOKUP(K2,Men!P$5:R$66,3),IF($B2="W Bobsled",VLOOKUP(K2,Women!P$5:R$66,2),IF($B2="W Skeleton",VLOOKUP(K2,Women!P$5:R$66,3),0)))))</f>
        <v>77</v>
      </c>
      <c r="M2" s="129">
        <v>2.75</v>
      </c>
      <c r="N2" s="130">
        <f>IF(M2="",0,IF($B2="M Bobsled",VLOOKUP(M2,Men!S$5:U$68,2),IF($B2="M Skeleton",VLOOKUP(M2,Men!S$5:U$68,3),IF($B2="W Bobsled",VLOOKUP(M2,Women!S$5:U$67,2),IF($B2="W Skeleton",VLOOKUP(M2,Women!S$5:U$67,3),0)))))</f>
        <v>68</v>
      </c>
      <c r="O2" s="129">
        <v>13.53</v>
      </c>
      <c r="P2" s="130">
        <f>IF(O2="",0,IF($B2="M Bobsled",VLOOKUP(O2,Men!V$5:X$67,2),IF($B2="M Skeleton",VLOOKUP(O2,Men!V$5:X$67,3),IF($B2="W Bobsled",VLOOKUP(O2,Women!V$5:X$67,2),IF($B2="W Skeleton",VLOOKUP(O2,Women!V$5:X$67,3),0)))))</f>
        <v>65</v>
      </c>
      <c r="Q2" s="129"/>
      <c r="R2" s="130">
        <f>IF(Q2="",0,IF($B2="M Bobsled",VLOOKUP(Q2,Men!Y$5:AA$67,2),IF($B2="M Skeleton",VLOOKUP(Q2,Men!Y$5:AA$67,3),IF($B2="W Bobsled",VLOOKUP(Q2,Women!Y$5:AA$67,2),IF($B2="W Skeleton",VLOOKUP(Q2,Women!Y$5:AA$67,3),0)))))</f>
        <v>0</v>
      </c>
      <c r="S2" s="129"/>
      <c r="T2" s="130">
        <f>IF(S2="",0,IF($B2="M Bobsled",VLOOKUP(S2,Men!AB$5:AD$67,2),IF($B2="M Skeleton",VLOOKUP(S2,Men!AB$5:AD$67,3),IF($B2="W Bobsled",VLOOKUP(S2,Women!AB$5:AD$67,2),IF($B2="W Skeleton",VLOOKUP(S2,Women!AB$5:AD$67,3),0)))))</f>
        <v>0</v>
      </c>
      <c r="U2" s="132">
        <f t="shared" ref="U2:U41" si="1">IF(B2="M Bobsled",SUM(D2,F2,J2,L2,N2,P2,R2,T2),IF(B2="W Bobsled",SUM(D2,F2,H2,L2,N2,P2,R2,T2),SUM(D2,F2,H2,J2,L2,N2,P2,R2,T2)))</f>
        <v>456</v>
      </c>
      <c r="V2" s="133">
        <v>163</v>
      </c>
      <c r="W2" s="133">
        <v>24</v>
      </c>
      <c r="X2" s="134" t="str">
        <f t="shared" si="0"/>
        <v>Patrick Acosta</v>
      </c>
      <c r="AB2" s="69">
        <v>100</v>
      </c>
      <c r="AC2" s="70">
        <v>2.0499999999999998</v>
      </c>
      <c r="AD2" s="71">
        <v>3.55</v>
      </c>
      <c r="AE2" s="71">
        <v>5.2</v>
      </c>
      <c r="AF2" s="71">
        <v>6.5</v>
      </c>
      <c r="AG2" s="71">
        <v>2.9</v>
      </c>
      <c r="AH2" s="71">
        <v>2.2999999999999998</v>
      </c>
      <c r="AI2" s="71">
        <v>41</v>
      </c>
      <c r="AJ2" s="71">
        <v>18</v>
      </c>
      <c r="AK2" s="71">
        <v>160</v>
      </c>
      <c r="AL2" s="72">
        <v>220</v>
      </c>
      <c r="AM2" s="73">
        <v>100</v>
      </c>
      <c r="AO2" s="69">
        <v>100</v>
      </c>
      <c r="AP2" s="87">
        <v>2.2000000000000002</v>
      </c>
      <c r="AQ2" s="71">
        <v>3.85</v>
      </c>
      <c r="AR2" s="71">
        <v>5.8</v>
      </c>
      <c r="AS2" s="71">
        <v>7.5</v>
      </c>
      <c r="AT2" s="71">
        <v>3.4</v>
      </c>
      <c r="AU2" s="71">
        <v>2.9</v>
      </c>
      <c r="AV2" s="71">
        <v>34</v>
      </c>
      <c r="AW2" s="71">
        <v>15</v>
      </c>
      <c r="AX2" s="71">
        <v>120</v>
      </c>
      <c r="AY2" s="72">
        <v>150</v>
      </c>
      <c r="AZ2" s="73">
        <v>100</v>
      </c>
    </row>
    <row r="3" spans="1:53">
      <c r="A3" s="141" t="s">
        <v>67</v>
      </c>
      <c r="B3" s="17" t="s">
        <v>65</v>
      </c>
      <c r="C3" s="4">
        <v>2.2000000000000002</v>
      </c>
      <c r="D3" s="13">
        <f>IF(C3="",0,IF(B3="M Bobsled",VLOOKUP(C3,Men!D$5:F$66,2),IF(B3="M Skeleton",VLOOKUP(C3,Men!D$5:F$66,3),IF(B3="W Bobsled",VLOOKUP(C3,Women!D$5:F$66,2),IF(B3="W Skeleton",VLOOKUP(C3,Women!D$5:F$66,3),0)))))</f>
        <v>78</v>
      </c>
      <c r="E3" s="6">
        <v>3.87</v>
      </c>
      <c r="F3" s="13">
        <f>IF(E3="",0,IF($B3="M Bobsled",VLOOKUP(E3,Men!G$5:I$66,2),IF($B3="M Skeleton",VLOOKUP(E3,Men!G$5:I$66,3),IF($B3="W Bobsled",VLOOKUP(E3,Women!G$5:I$66,2),IF($B3="W Skeleton",VLOOKUP(E3,Women!G$5:I$66,3),0)))))</f>
        <v>76</v>
      </c>
      <c r="G3" s="6">
        <v>5.48</v>
      </c>
      <c r="H3" s="13">
        <f>IF(G3="",0,IF($B3="M Bobsled",VLOOKUP(G3,Men!J$5:L$66,2),IF($B3="M Skeleton",VLOOKUP(G3,Men!J$5:L$66,3),IF($B3="W Bobsled",VLOOKUP(G3,Women!J$5:L$66,2),IF($B3="W Skeleton",VLOOKUP(G3,Women!J$5:L$66,3),0)))))</f>
        <v>77</v>
      </c>
      <c r="I3" s="6"/>
      <c r="J3" s="13">
        <f>IF(I3="",0,IF($B3="M Bobsled",VLOOKUP(I3,Men!M$5:O$66,2),IF($B3="M Skeleton",VLOOKUP(I3,Men!M$5:O$66,3),IF($B3="W Bobsled",VLOOKUP(I3,Women!M$5:O$66,2),IF($B3="W Skeleton",VLOOKUP(I3,Women!M$5:O$66,3),0)))))</f>
        <v>0</v>
      </c>
      <c r="K3" s="5">
        <v>3.28</v>
      </c>
      <c r="L3" s="12">
        <f>IF(K3="",0,IF($B3="M Bobsled",VLOOKUP(K3,Men!P$5:R$66,2),IF($B3="M Skeleton",VLOOKUP(K3,Men!P$5:R$66,3),IF($B3="W Bobsled",VLOOKUP(K3,Women!P$5:R$66,2),IF($B3="W Skeleton",VLOOKUP(K3,Women!P$5:R$66,3),0)))))</f>
        <v>71</v>
      </c>
      <c r="M3" s="6">
        <v>2.66</v>
      </c>
      <c r="N3" s="13">
        <f>IF(M3="",0,IF($B3="M Bobsled",VLOOKUP(M3,Men!S$5:U$68,2),IF($B3="M Skeleton",VLOOKUP(M3,Men!S$5:U$68,3),IF($B3="W Bobsled",VLOOKUP(M3,Women!S$5:U$67,2),IF($B3="W Skeleton",VLOOKUP(M3,Women!S$5:U$67,3),0)))))</f>
        <v>63</v>
      </c>
      <c r="O3" s="6">
        <v>15.26</v>
      </c>
      <c r="P3" s="13">
        <f>IF(O3="",0,IF($B3="M Bobsled",VLOOKUP(O3,Men!V$5:X$67,2),IF($B3="M Skeleton",VLOOKUP(O3,Men!V$5:X$67,3),IF($B3="W Bobsled",VLOOKUP(O3,Women!V$5:X$67,2),IF($B3="W Skeleton",VLOOKUP(O3,Women!V$5:X$67,3),0)))))</f>
        <v>82</v>
      </c>
      <c r="Q3" s="6"/>
      <c r="R3" s="13">
        <f>IF(Q3="",0,IF($B3="M Bobsled",VLOOKUP(Q3,Men!Y$5:AA$67,2),IF($B3="M Skeleton",VLOOKUP(Q3,Men!Y$5:AA$67,3),IF($B3="W Bobsled",VLOOKUP(Q3,Women!Y$5:AA$67,2),IF($B3="W Skeleton",VLOOKUP(Q3,Women!Y$5:AA$67,3),0)))))</f>
        <v>0</v>
      </c>
      <c r="S3" s="6"/>
      <c r="T3" s="13">
        <f>IF(S3="",0,IF($B3="M Bobsled",VLOOKUP(S3,Men!AB$5:AD$67,2),IF($B3="M Skeleton",VLOOKUP(S3,Men!AB$5:AD$67,3),IF($B3="W Bobsled",VLOOKUP(S3,Women!AB$5:AD$67,2),IF($B3="W Skeleton",VLOOKUP(S3,Women!AB$5:AD$67,3),0)))))</f>
        <v>0</v>
      </c>
      <c r="U3" s="16">
        <f t="shared" si="1"/>
        <v>447</v>
      </c>
      <c r="V3" s="94">
        <v>195</v>
      </c>
      <c r="W3" s="94">
        <v>21</v>
      </c>
      <c r="X3" s="120" t="str">
        <f t="shared" si="0"/>
        <v>Cameron Acosta</v>
      </c>
      <c r="AB3" s="69" t="e">
        <f>#REF!-1</f>
        <v>#REF!</v>
      </c>
      <c r="AC3" s="77" t="e">
        <f>#REF!+0.0067</f>
        <v>#REF!</v>
      </c>
      <c r="AD3" s="75" t="e">
        <f>#REF!+0.01</f>
        <v>#REF!</v>
      </c>
      <c r="AE3" s="75" t="e">
        <f>#REF!+0.016</f>
        <v>#REF!</v>
      </c>
      <c r="AF3" s="75" t="e">
        <f>#REF!+0.02</f>
        <v>#REF!</v>
      </c>
      <c r="AG3" s="75" t="e">
        <f>#REF!+0.013</f>
        <v>#REF!</v>
      </c>
      <c r="AH3" s="75" t="e">
        <f>#REF!+0.015</f>
        <v>#REF!</v>
      </c>
      <c r="AI3" s="75" t="e">
        <f>#REF!-0.5</f>
        <v>#REF!</v>
      </c>
      <c r="AJ3" s="75" t="e">
        <f>#REF!-0.2</f>
        <v>#REF!</v>
      </c>
      <c r="AK3" s="75" t="e">
        <f>#REF!-2.5</f>
        <v>#REF!</v>
      </c>
      <c r="AL3" s="76" t="e">
        <f>#REF!-2.5</f>
        <v>#REF!</v>
      </c>
      <c r="AM3" s="73">
        <v>100</v>
      </c>
      <c r="AO3" s="69" t="e">
        <f>#REF!-1</f>
        <v>#REF!</v>
      </c>
      <c r="AP3" s="89" t="e">
        <f>#REF!+0.0067</f>
        <v>#REF!</v>
      </c>
      <c r="AQ3" s="75" t="e">
        <f>#REF!+0.013</f>
        <v>#REF!</v>
      </c>
      <c r="AR3" s="75" t="e">
        <f>#REF!+0.016</f>
        <v>#REF!</v>
      </c>
      <c r="AS3" s="75" t="e">
        <f>#REF!+0.02</f>
        <v>#REF!</v>
      </c>
      <c r="AT3" s="75" t="e">
        <f>#REF!+0.013</f>
        <v>#REF!</v>
      </c>
      <c r="AU3" s="75" t="e">
        <f>#REF!+0.0175</f>
        <v>#REF!</v>
      </c>
      <c r="AV3" s="75" t="e">
        <f>#REF!-0.3</f>
        <v>#REF!</v>
      </c>
      <c r="AW3" s="75" t="e">
        <f>#REF!-0.2</f>
        <v>#REF!</v>
      </c>
      <c r="AX3" s="75">
        <f>AX2-2.5</f>
        <v>117.5</v>
      </c>
      <c r="AY3" s="76" t="e">
        <f>#REF!-2.5</f>
        <v>#REF!</v>
      </c>
      <c r="AZ3" s="73">
        <v>100</v>
      </c>
    </row>
    <row r="4" spans="1:53">
      <c r="A4" s="142" t="s">
        <v>68</v>
      </c>
      <c r="B4" s="17" t="s">
        <v>65</v>
      </c>
      <c r="C4" s="4">
        <v>2.23</v>
      </c>
      <c r="D4" s="13">
        <f>IF(C4="",0,IF(B4="M Bobsled",VLOOKUP(C4,Men!D$5:F$66,2),IF(B4="M Skeleton",VLOOKUP(C4,Men!D$5:F$66,3),IF(B4="W Bobsled",VLOOKUP(C4,Women!D$5:F$66,2),IF(B4="W Skeleton",VLOOKUP(C4,Women!D$5:F$66,3),0)))))</f>
        <v>74</v>
      </c>
      <c r="E4" s="6">
        <v>3.87</v>
      </c>
      <c r="F4" s="13">
        <f>IF(E4="",0,IF($B4="M Bobsled",VLOOKUP(E4,Men!G$5:I$66,2),IF($B4="M Skeleton",VLOOKUP(E4,Men!G$5:I$66,3),IF($B4="W Bobsled",VLOOKUP(E4,Women!G$5:I$66,2),IF($B4="W Skeleton",VLOOKUP(E4,Women!G$5:I$66,3),0)))))</f>
        <v>76</v>
      </c>
      <c r="G4" s="6">
        <v>5.54</v>
      </c>
      <c r="H4" s="13">
        <f>IF(G4="",0,IF($B4="M Bobsled",VLOOKUP(G4,Men!J$5:L$66,2),IF($B4="M Skeleton",VLOOKUP(G4,Men!J$5:L$66,3),IF($B4="W Bobsled",VLOOKUP(G4,Women!J$5:L$66,2),IF($B4="W Skeleton",VLOOKUP(G4,Women!J$5:L$66,3),0)))))</f>
        <v>73</v>
      </c>
      <c r="I4" s="6"/>
      <c r="J4" s="13">
        <f>IF(I4="",0,IF($B4="M Bobsled",VLOOKUP(I4,Men!M$5:O$66,2),IF($B4="M Skeleton",VLOOKUP(I4,Men!M$5:O$66,3),IF($B4="W Bobsled",VLOOKUP(I4,Women!M$5:O$66,2),IF($B4="W Skeleton",VLOOKUP(I4,Women!M$5:O$66,3),0)))))</f>
        <v>0</v>
      </c>
      <c r="K4" s="5">
        <v>3.3</v>
      </c>
      <c r="L4" s="12">
        <f>IF(K4="",0,IF($B4="M Bobsled",VLOOKUP(K4,Men!P$5:R$66,2),IF($B4="M Skeleton",VLOOKUP(K4,Men!P$5:R$66,3),IF($B4="W Bobsled",VLOOKUP(K4,Women!P$5:R$66,2),IF($B4="W Skeleton",VLOOKUP(K4,Women!P$5:R$66,3),0)))))</f>
        <v>70</v>
      </c>
      <c r="M4" s="6">
        <v>3.03</v>
      </c>
      <c r="N4" s="13">
        <f>IF(M4="",0,IF($B4="M Bobsled",VLOOKUP(M4,Men!S$5:U$68,2),IF($B4="M Skeleton",VLOOKUP(M4,Men!S$5:U$68,3),IF($B4="W Bobsled",VLOOKUP(M4,Women!S$5:U$67,2),IF($B4="W Skeleton",VLOOKUP(M4,Women!S$5:U$67,3),0)))))</f>
        <v>83</v>
      </c>
      <c r="O4" s="6">
        <v>15.38</v>
      </c>
      <c r="P4" s="13">
        <f>IF(O4="",0,IF($B4="M Bobsled",VLOOKUP(O4,Men!V$5:X$67,2),IF($B4="M Skeleton",VLOOKUP(O4,Men!V$5:X$67,3),IF($B4="W Bobsled",VLOOKUP(O4,Women!V$5:X$67,2),IF($B4="W Skeleton",VLOOKUP(O4,Women!V$5:X$67,3),0)))))</f>
        <v>83</v>
      </c>
      <c r="Q4" s="6"/>
      <c r="R4" s="13">
        <f>IF(Q4="",0,IF($B4="M Bobsled",VLOOKUP(Q4,Men!Y$5:AA$67,2),IF($B4="M Skeleton",VLOOKUP(Q4,Men!Y$5:AA$67,3),IF($B4="W Bobsled",VLOOKUP(Q4,Women!Y$5:AA$67,2),IF($B4="W Skeleton",VLOOKUP(Q4,Women!Y$5:AA$67,3),0)))))</f>
        <v>0</v>
      </c>
      <c r="S4" s="6"/>
      <c r="T4" s="13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6">
        <f t="shared" si="1"/>
        <v>459</v>
      </c>
      <c r="V4" s="94">
        <v>185</v>
      </c>
      <c r="W4" s="94">
        <v>28</v>
      </c>
      <c r="X4" s="120" t="str">
        <f t="shared" si="0"/>
        <v>Matt Owen</v>
      </c>
      <c r="AB4" s="69" t="e">
        <f>#REF!-1</f>
        <v>#REF!</v>
      </c>
      <c r="AC4" s="74" t="e">
        <f>#REF!+0.0067</f>
        <v>#REF!</v>
      </c>
      <c r="AD4" s="75" t="e">
        <f>#REF!+0.013</f>
        <v>#REF!</v>
      </c>
      <c r="AE4" s="75" t="e">
        <f>#REF!+0.016</f>
        <v>#REF!</v>
      </c>
      <c r="AF4" s="75" t="e">
        <f>#REF!+0.02</f>
        <v>#REF!</v>
      </c>
      <c r="AG4" s="75" t="e">
        <f>#REF!+0.013</f>
        <v>#REF!</v>
      </c>
      <c r="AH4" s="75" t="e">
        <f>#REF!+0.015</f>
        <v>#REF!</v>
      </c>
      <c r="AI4" s="75" t="e">
        <f>#REF!-0.5</f>
        <v>#REF!</v>
      </c>
      <c r="AJ4" s="75" t="e">
        <f>#REF!-0.2</f>
        <v>#REF!</v>
      </c>
      <c r="AK4" s="75"/>
      <c r="AL4" s="76" t="e">
        <f>#REF!-2.5</f>
        <v>#REF!</v>
      </c>
      <c r="AM4" s="73">
        <v>99</v>
      </c>
      <c r="AO4" s="69" t="e">
        <f>#REF!-1</f>
        <v>#REF!</v>
      </c>
      <c r="AP4" s="88" t="e">
        <f>#REF!+0.0067</f>
        <v>#REF!</v>
      </c>
      <c r="AQ4" s="75" t="e">
        <f>#REF!+0.013</f>
        <v>#REF!</v>
      </c>
      <c r="AR4" s="75" t="e">
        <f>#REF!+0.016</f>
        <v>#REF!</v>
      </c>
      <c r="AS4" s="75" t="e">
        <f>#REF!+0.02</f>
        <v>#REF!</v>
      </c>
      <c r="AT4" s="75" t="e">
        <f>#REF!+0.013</f>
        <v>#REF!</v>
      </c>
      <c r="AU4" s="75" t="e">
        <f>#REF!+0.0175</f>
        <v>#REF!</v>
      </c>
      <c r="AV4" s="75" t="e">
        <f>#REF!-0.3</f>
        <v>#REF!</v>
      </c>
      <c r="AW4" s="75" t="e">
        <f>#REF!-0.2</f>
        <v>#REF!</v>
      </c>
      <c r="AX4" s="75">
        <f>AX3-2.5</f>
        <v>115</v>
      </c>
      <c r="AY4" s="76" t="e">
        <f>#REF!-2.5</f>
        <v>#REF!</v>
      </c>
      <c r="AZ4" s="73">
        <v>99</v>
      </c>
    </row>
    <row r="5" spans="1:53">
      <c r="A5" s="142" t="s">
        <v>69</v>
      </c>
      <c r="B5" s="17" t="s">
        <v>65</v>
      </c>
      <c r="C5" s="4">
        <v>2.2000000000000002</v>
      </c>
      <c r="D5" s="13">
        <f>IF(C5="",0,IF(B5="M Bobsled",VLOOKUP(C5,Men!D$5:F$66,2),IF(B5="M Skeleton",VLOOKUP(C5,Men!D$5:F$66,3),IF(B5="W Bobsled",VLOOKUP(C5,Women!D$5:F$66,2),IF(B5="W Skeleton",VLOOKUP(C5,Women!D$5:F$66,3),0)))))</f>
        <v>78</v>
      </c>
      <c r="E5" s="6">
        <v>3.92</v>
      </c>
      <c r="F5" s="13">
        <f>IF(E5="",0,IF($B5="M Bobsled",VLOOKUP(E5,Men!G$5:I$66,2),IF($B5="M Skeleton",VLOOKUP(E5,Men!G$5:I$66,3),IF($B5="W Bobsled",VLOOKUP(E5,Women!G$5:I$66,2),IF($B5="W Skeleton",VLOOKUP(E5,Women!G$5:I$66,3),0)))))</f>
        <v>72</v>
      </c>
      <c r="G5" s="6">
        <v>5.6</v>
      </c>
      <c r="H5" s="13">
        <f>IF(G5="",0,IF($B5="M Bobsled",VLOOKUP(G5,Men!J$5:L$66,2),IF($B5="M Skeleton",VLOOKUP(G5,Men!J$5:L$66,3),IF($B5="W Bobsled",VLOOKUP(G5,Women!J$5:L$66,2),IF($B5="W Skeleton",VLOOKUP(G5,Women!J$5:L$66,3),0)))))</f>
        <v>69</v>
      </c>
      <c r="I5" s="6"/>
      <c r="J5" s="13">
        <f>IF(I5="",0,IF($B5="M Bobsled",VLOOKUP(I5,Men!M$5:O$66,2),IF($B5="M Skeleton",VLOOKUP(I5,Men!M$5:O$66,3),IF($B5="W Bobsled",VLOOKUP(I5,Women!M$5:O$66,2),IF($B5="W Skeleton",VLOOKUP(I5,Women!M$5:O$66,3),0)))))</f>
        <v>0</v>
      </c>
      <c r="K5" s="5">
        <v>3.4</v>
      </c>
      <c r="L5" s="12">
        <f>IF(K5="",0,IF($B5="M Bobsled",VLOOKUP(K5,Men!P$5:R$66,2),IF($B5="M Skeleton",VLOOKUP(K5,Men!P$5:R$66,3),IF($B5="W Bobsled",VLOOKUP(K5,Women!P$5:R$66,2),IF($B5="W Skeleton",VLOOKUP(K5,Women!P$5:R$66,3),0)))))</f>
        <v>62</v>
      </c>
      <c r="M5" s="6">
        <v>2.4500000000000002</v>
      </c>
      <c r="N5" s="13">
        <f>IF(M5="",0,IF($B5="M Bobsled",VLOOKUP(M5,Men!S$5:U$68,2),IF($B5="M Skeleton",VLOOKUP(M5,Men!S$5:U$68,3),IF($B5="W Bobsled",VLOOKUP(M5,Women!S$5:U$67,2),IF($B5="W Skeleton",VLOOKUP(M5,Women!S$5:U$67,3),0)))))</f>
        <v>52</v>
      </c>
      <c r="O5" s="6">
        <v>12.58</v>
      </c>
      <c r="P5" s="13">
        <f>IF(O5="",0,IF($B5="M Bobsled",VLOOKUP(O5,Men!V$5:X$67,2),IF($B5="M Skeleton",VLOOKUP(O5,Men!V$5:X$67,3),IF($B5="W Bobsled",VLOOKUP(O5,Women!V$5:X$67,2),IF($B5="W Skeleton",VLOOKUP(O5,Women!V$5:X$67,3),0)))))</f>
        <v>55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 t="shared" si="1"/>
        <v>388</v>
      </c>
      <c r="V5" s="94">
        <v>155</v>
      </c>
      <c r="W5" s="94">
        <v>29</v>
      </c>
      <c r="X5" s="120" t="str">
        <f t="shared" si="0"/>
        <v>RJ  McLaughlin</v>
      </c>
      <c r="AB5" s="69" t="e">
        <f>#REF!-1</f>
        <v>#REF!</v>
      </c>
      <c r="AC5" s="74" t="e">
        <f>#REF!+0.0067</f>
        <v>#REF!</v>
      </c>
      <c r="AD5" s="75" t="e">
        <f>#REF!+0.013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AK4+#REF!-2.5</f>
        <v>#REF!</v>
      </c>
      <c r="AL5" s="76" t="e">
        <f>#REF!-2.5</f>
        <v>#REF!</v>
      </c>
      <c r="AM5" s="73">
        <v>99</v>
      </c>
      <c r="AO5" s="69" t="e">
        <f>#REF!-1</f>
        <v>#REF!</v>
      </c>
      <c r="AP5" s="88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112.5</v>
      </c>
      <c r="AY5" s="76" t="e">
        <f>#REF!-2.5</f>
        <v>#REF!</v>
      </c>
      <c r="AZ5" s="73">
        <v>99</v>
      </c>
    </row>
    <row r="6" spans="1:53">
      <c r="A6" s="143" t="s">
        <v>70</v>
      </c>
      <c r="B6" s="17" t="s">
        <v>65</v>
      </c>
      <c r="C6" s="4">
        <v>2.2599999999999998</v>
      </c>
      <c r="D6" s="13">
        <f>IF(C6="",0,IF(B6="M Bobsled",VLOOKUP(C6,Men!D$5:F$66,2),IF(B6="M Skeleton",VLOOKUP(C6,Men!D$5:F$66,3),IF(B6="W Bobsled",VLOOKUP(C6,Women!D$5:F$66,2),IF(B6="W Skeleton",VLOOKUP(C6,Women!D$5:F$66,3),0)))))</f>
        <v>69</v>
      </c>
      <c r="E6" s="6">
        <v>3.99</v>
      </c>
      <c r="F6" s="13">
        <f>IF(E6="",0,IF($B6="M Bobsled",VLOOKUP(E6,Men!G$5:I$66,2),IF($B6="M Skeleton",VLOOKUP(E6,Men!G$5:I$66,3),IF($B6="W Bobsled",VLOOKUP(E6,Women!G$5:I$66,2),IF($B6="W Skeleton",VLOOKUP(E6,Women!G$5:I$66,3),0)))))</f>
        <v>66</v>
      </c>
      <c r="G6" s="6">
        <v>5.65</v>
      </c>
      <c r="H6" s="13">
        <f>IF(G6="",0,IF($B6="M Bobsled",VLOOKUP(G6,Men!J$5:L$66,2),IF($B6="M Skeleton",VLOOKUP(G6,Men!J$5:L$66,3),IF($B6="W Bobsled",VLOOKUP(G6,Women!J$5:L$66,2),IF($B6="W Skeleton",VLOOKUP(G6,Women!J$5:L$66,3),0)))))</f>
        <v>66</v>
      </c>
      <c r="I6" s="6"/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3.31</v>
      </c>
      <c r="L6" s="12">
        <f>IF(K6="",0,IF($B6="M Bobsled",VLOOKUP(K6,Men!P$5:R$66,2),IF($B6="M Skeleton",VLOOKUP(K6,Men!P$5:R$66,3),IF($B6="W Bobsled",VLOOKUP(K6,Women!P$5:R$66,2),IF($B6="W Skeleton",VLOOKUP(K6,Women!P$5:R$66,3),0)))))</f>
        <v>69</v>
      </c>
      <c r="M6" s="6">
        <v>2.76</v>
      </c>
      <c r="N6" s="13">
        <f>IF(M6="",0,IF($B6="M Bobsled",VLOOKUP(M6,Men!S$5:U$68,2),IF($B6="M Skeleton",VLOOKUP(M6,Men!S$5:U$68,3),IF($B6="W Bobsled",VLOOKUP(M6,Women!S$5:U$67,2),IF($B6="W Skeleton",VLOOKUP(M6,Women!S$5:U$67,3),0)))))</f>
        <v>69</v>
      </c>
      <c r="O6" s="6">
        <v>14.59</v>
      </c>
      <c r="P6" s="13">
        <f>IF(O6="",0,IF($B6="M Bobsled",VLOOKUP(O6,Men!V$5:X$67,2),IF($B6="M Skeleton",VLOOKUP(O6,Men!V$5:X$67,3),IF($B6="W Bobsled",VLOOKUP(O6,Women!V$5:X$67,2),IF($B6="W Skeleton",VLOOKUP(O6,Women!V$5:X$67,3),0)))))</f>
        <v>75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 t="shared" si="1"/>
        <v>414</v>
      </c>
      <c r="V6" s="94">
        <v>190</v>
      </c>
      <c r="W6" s="94">
        <v>25</v>
      </c>
      <c r="X6" s="120" t="str">
        <f t="shared" si="0"/>
        <v xml:space="preserve">Max Delance </v>
      </c>
      <c r="AB6" s="69" t="e">
        <f>#REF!-1</f>
        <v>#REF!</v>
      </c>
      <c r="AC6" s="77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 t="e">
        <f>#REF!-2.5</f>
        <v>#REF!</v>
      </c>
      <c r="AL6" s="76" t="e">
        <f>#REF!-2.5</f>
        <v>#REF!</v>
      </c>
      <c r="AM6" s="73">
        <v>98</v>
      </c>
      <c r="AO6" s="69" t="e">
        <f>#REF!-1</f>
        <v>#REF!</v>
      </c>
      <c r="AP6" s="89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110</v>
      </c>
      <c r="AY6" s="76" t="e">
        <f>#REF!-2.5</f>
        <v>#REF!</v>
      </c>
      <c r="AZ6" s="73">
        <v>98</v>
      </c>
    </row>
    <row r="7" spans="1:53">
      <c r="A7" s="142" t="s">
        <v>71</v>
      </c>
      <c r="B7" s="17" t="s">
        <v>65</v>
      </c>
      <c r="C7" s="4">
        <v>2.27</v>
      </c>
      <c r="D7" s="13">
        <f>IF(C7="",0,IF(B7="M Bobsled",VLOOKUP(C7,Men!D$5:F$66,2),IF(B7="M Skeleton",VLOOKUP(C7,Men!D$5:F$66,3),IF(B7="W Bobsled",VLOOKUP(C7,Women!D$5:F$66,2),IF(B7="W Skeleton",VLOOKUP(C7,Women!D$5:F$66,3),0)))))</f>
        <v>68</v>
      </c>
      <c r="E7" s="6">
        <v>4</v>
      </c>
      <c r="F7" s="13">
        <f>IF(E7="",0,IF($B7="M Bobsled",VLOOKUP(E7,Men!G$5:I$66,2),IF($B7="M Skeleton",VLOOKUP(E7,Men!G$5:I$66,3),IF($B7="W Bobsled",VLOOKUP(E7,Women!G$5:I$66,2),IF($B7="W Skeleton",VLOOKUP(E7,Women!G$5:I$66,3),0)))))</f>
        <v>66</v>
      </c>
      <c r="G7" s="6">
        <v>5.76</v>
      </c>
      <c r="H7" s="13">
        <f>IF(G7="",0,IF($B7="M Bobsled",VLOOKUP(G7,Men!J$5:L$66,2),IF($B7="M Skeleton",VLOOKUP(G7,Men!J$5:L$66,3),IF($B7="W Bobsled",VLOOKUP(G7,Women!J$5:L$66,2),IF($B7="W Skeleton",VLOOKUP(G7,Women!J$5:L$66,3),0)))))</f>
        <v>59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>
        <v>3.45</v>
      </c>
      <c r="L7" s="12">
        <f>IF(K7="",0,IF($B7="M Bobsled",VLOOKUP(K7,Men!P$5:R$66,2),IF($B7="M Skeleton",VLOOKUP(K7,Men!P$5:R$66,3),IF($B7="W Bobsled",VLOOKUP(K7,Women!P$5:R$66,2),IF($B7="W Skeleton",VLOOKUP(K7,Women!P$5:R$66,3),0)))))</f>
        <v>58</v>
      </c>
      <c r="M7" s="6">
        <v>2.63</v>
      </c>
      <c r="N7" s="13">
        <f>IF(M7="",0,IF($B7="M Bobsled",VLOOKUP(M7,Men!S$5:U$68,2),IF($B7="M Skeleton",VLOOKUP(M7,Men!S$5:U$68,3),IF($B7="W Bobsled",VLOOKUP(M7,Women!S$5:U$67,2),IF($B7="W Skeleton",VLOOKUP(M7,Women!S$5:U$67,3),0)))))</f>
        <v>62</v>
      </c>
      <c r="O7" s="6">
        <v>12.21</v>
      </c>
      <c r="P7" s="13">
        <f>IF(O7="",0,IF($B7="M Bobsled",VLOOKUP(O7,Men!V$5:X$67,2),IF($B7="M Skeleton",VLOOKUP(O7,Men!V$5:X$67,3),IF($B7="W Bobsled",VLOOKUP(O7,Women!V$5:X$67,2),IF($B7="W Skeleton",VLOOKUP(O7,Women!V$5:X$67,3),0)))))</f>
        <v>52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si="1"/>
        <v>365</v>
      </c>
      <c r="V7" s="94">
        <v>145</v>
      </c>
      <c r="W7" s="94">
        <v>21</v>
      </c>
      <c r="X7" s="120" t="str">
        <f t="shared" si="0"/>
        <v>Austin Carter</v>
      </c>
      <c r="AB7" s="69" t="e">
        <f t="shared" ref="AB7:AB50" si="2">AB6-1</f>
        <v>#REF!</v>
      </c>
      <c r="AC7" s="74" t="e">
        <f t="shared" ref="AC7:AC60" si="3">AC6+0.0067</f>
        <v>#REF!</v>
      </c>
      <c r="AD7" s="75" t="e">
        <f t="shared" ref="AD7:AD60" si="4">AD6+0.013</f>
        <v>#REF!</v>
      </c>
      <c r="AE7" s="75" t="e">
        <f t="shared" ref="AE7:AE60" si="5">AE6+0.016</f>
        <v>#REF!</v>
      </c>
      <c r="AF7" s="75" t="e">
        <f t="shared" ref="AF7:AF60" si="6">AF6+0.02</f>
        <v>#REF!</v>
      </c>
      <c r="AG7" s="75" t="e">
        <f t="shared" ref="AG7:AG60" si="7">AG6+0.013</f>
        <v>#REF!</v>
      </c>
      <c r="AH7" s="75" t="e">
        <f t="shared" ref="AH7:AH60" si="8">AH6+0.015</f>
        <v>#REF!</v>
      </c>
      <c r="AI7" s="75" t="e">
        <f t="shared" ref="AI7:AI24" si="9">AI6-0.5</f>
        <v>#REF!</v>
      </c>
      <c r="AJ7" s="75" t="e">
        <f t="shared" ref="AJ7:AJ8" si="10">AJ6-0.2</f>
        <v>#REF!</v>
      </c>
      <c r="AK7" s="75"/>
      <c r="AL7" s="76" t="e">
        <f t="shared" ref="AL7:AL14" si="11">AL6-2.5</f>
        <v>#REF!</v>
      </c>
      <c r="AM7" s="73">
        <v>98</v>
      </c>
      <c r="AO7" s="69" t="e">
        <f t="shared" ref="AO7:AO50" si="12">AO6-1</f>
        <v>#REF!</v>
      </c>
      <c r="AP7" s="88" t="e">
        <f t="shared" ref="AP7:AP60" si="13">AP6+0.0067</f>
        <v>#REF!</v>
      </c>
      <c r="AQ7" s="75" t="e">
        <f t="shared" ref="AQ7:AQ60" si="14">AQ6+0.013</f>
        <v>#REF!</v>
      </c>
      <c r="AR7" s="75" t="e">
        <f t="shared" ref="AR7:AR60" si="15">AR6+0.016</f>
        <v>#REF!</v>
      </c>
      <c r="AS7" s="75" t="e">
        <f t="shared" ref="AS7:AS60" si="16">AS6+0.02</f>
        <v>#REF!</v>
      </c>
      <c r="AT7" s="75" t="e">
        <f t="shared" ref="AT7:AT60" si="17">AT6+0.013</f>
        <v>#REF!</v>
      </c>
      <c r="AU7" s="75" t="e">
        <f t="shared" ref="AU7:AU60" si="18">AU6+0.0175</f>
        <v>#REF!</v>
      </c>
      <c r="AV7" s="75" t="e">
        <f t="shared" ref="AV7:AV60" si="19">AV6-0.3</f>
        <v>#REF!</v>
      </c>
      <c r="AW7" s="75" t="e">
        <f t="shared" ref="AW7:AW13" si="20">AW6-0.2</f>
        <v>#REF!</v>
      </c>
      <c r="AX7" s="75"/>
      <c r="AY7" s="76" t="e">
        <f t="shared" ref="AY7:AY21" si="21">AY6-2.5</f>
        <v>#REF!</v>
      </c>
      <c r="AZ7" s="73">
        <v>98</v>
      </c>
    </row>
    <row r="8" spans="1:53">
      <c r="A8" s="142" t="s">
        <v>72</v>
      </c>
      <c r="B8" s="17" t="s">
        <v>65</v>
      </c>
      <c r="C8" s="4">
        <v>2.23</v>
      </c>
      <c r="D8" s="13">
        <f>IF(C8="",0,IF(B8="M Bobsled",VLOOKUP(C8,Men!D$5:F$66,2),IF(B8="M Skeleton",VLOOKUP(C8,Men!D$5:F$66,3),IF(B8="W Bobsled",VLOOKUP(C8,Women!D$5:F$66,2),IF(B8="W Skeleton",VLOOKUP(C8,Women!D$5:F$66,3),0)))))</f>
        <v>74</v>
      </c>
      <c r="E8" s="6">
        <v>3.83</v>
      </c>
      <c r="F8" s="13">
        <f>IF(E8="",0,IF($B8="M Bobsled",VLOOKUP(E8,Men!G$5:I$66,2),IF($B8="M Skeleton",VLOOKUP(E8,Men!G$5:I$66,3),IF($B8="W Bobsled",VLOOKUP(E8,Women!G$5:I$66,2),IF($B8="W Skeleton",VLOOKUP(E8,Women!G$5:I$66,3),0)))))</f>
        <v>79</v>
      </c>
      <c r="G8" s="6">
        <v>5.4</v>
      </c>
      <c r="H8" s="13">
        <f>IF(G8="",0,IF($B8="M Bobsled",VLOOKUP(G8,Men!J$5:L$66,2),IF($B8="M Skeleton",VLOOKUP(G8,Men!J$5:L$66,3),IF($B8="W Bobsled",VLOOKUP(G8,Women!J$5:L$66,2),IF($B8="W Skeleton",VLOOKUP(G8,Women!J$5:L$66,3),0)))))</f>
        <v>82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3.17</v>
      </c>
      <c r="L8" s="12">
        <f>IF(K8="",0,IF($B8="M Bobsled",VLOOKUP(K8,Men!P$5:R$66,2),IF($B8="M Skeleton",VLOOKUP(K8,Men!P$5:R$66,3),IF($B8="W Bobsled",VLOOKUP(K8,Women!P$5:R$66,2),IF($B8="W Skeleton",VLOOKUP(K8,Women!P$5:R$66,3),0)))))</f>
        <v>80</v>
      </c>
      <c r="M8" s="6">
        <v>2.93</v>
      </c>
      <c r="N8" s="13">
        <f>IF(M8="",0,IF($B8="M Bobsled",VLOOKUP(M8,Men!S$5:U$68,2),IF($B8="M Skeleton",VLOOKUP(M8,Men!S$5:U$68,3),IF($B8="W Bobsled",VLOOKUP(M8,Women!S$5:U$67,2),IF($B8="W Skeleton",VLOOKUP(M8,Women!S$5:U$67,3),0)))))</f>
        <v>78</v>
      </c>
      <c r="O8" s="6">
        <v>14.83</v>
      </c>
      <c r="P8" s="13">
        <f>IF(O8="",0,IF($B8="M Bobsled",VLOOKUP(O8,Men!V$5:X$67,2),IF($B8="M Skeleton",VLOOKUP(O8,Men!V$5:X$67,3),IF($B8="W Bobsled",VLOOKUP(O8,Women!V$5:X$67,2),IF($B8="W Skeleton",VLOOKUP(O8,Women!V$5:X$67,3),0)))))</f>
        <v>78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471</v>
      </c>
      <c r="V8" s="94">
        <v>165</v>
      </c>
      <c r="W8" s="94">
        <v>24</v>
      </c>
      <c r="X8" s="120" t="str">
        <f t="shared" si="0"/>
        <v>Daryl Morales</v>
      </c>
      <c r="AB8" s="69" t="e">
        <f t="shared" si="2"/>
        <v>#REF!</v>
      </c>
      <c r="AC8" s="74" t="e">
        <f t="shared" si="3"/>
        <v>#REF!</v>
      </c>
      <c r="AD8" s="75" t="e">
        <f t="shared" si="4"/>
        <v>#REF!</v>
      </c>
      <c r="AE8" s="75" t="e">
        <f t="shared" si="5"/>
        <v>#REF!</v>
      </c>
      <c r="AF8" s="75" t="e">
        <f t="shared" si="6"/>
        <v>#REF!</v>
      </c>
      <c r="AG8" s="75" t="e">
        <f t="shared" si="7"/>
        <v>#REF!</v>
      </c>
      <c r="AH8" s="75" t="e">
        <f t="shared" si="8"/>
        <v>#REF!</v>
      </c>
      <c r="AI8" s="75" t="e">
        <f t="shared" si="9"/>
        <v>#REF!</v>
      </c>
      <c r="AJ8" s="75" t="e">
        <f t="shared" si="10"/>
        <v>#REF!</v>
      </c>
      <c r="AK8" s="75" t="e">
        <f>AK6-2.5</f>
        <v>#REF!</v>
      </c>
      <c r="AL8" s="76" t="e">
        <f t="shared" si="11"/>
        <v>#REF!</v>
      </c>
      <c r="AM8" s="73">
        <v>97</v>
      </c>
      <c r="AO8" s="69" t="e">
        <f t="shared" si="12"/>
        <v>#REF!</v>
      </c>
      <c r="AP8" s="88" t="e">
        <f t="shared" si="13"/>
        <v>#REF!</v>
      </c>
      <c r="AQ8" s="75" t="e">
        <f t="shared" si="14"/>
        <v>#REF!</v>
      </c>
      <c r="AR8" s="75" t="e">
        <f t="shared" si="15"/>
        <v>#REF!</v>
      </c>
      <c r="AS8" s="75" t="e">
        <f t="shared" si="16"/>
        <v>#REF!</v>
      </c>
      <c r="AT8" s="75" t="e">
        <f t="shared" si="17"/>
        <v>#REF!</v>
      </c>
      <c r="AU8" s="75" t="e">
        <f t="shared" si="18"/>
        <v>#REF!</v>
      </c>
      <c r="AV8" s="75" t="e">
        <f t="shared" si="19"/>
        <v>#REF!</v>
      </c>
      <c r="AW8" s="75" t="e">
        <f t="shared" si="20"/>
        <v>#REF!</v>
      </c>
      <c r="AX8" s="75">
        <f>AX6-2.5</f>
        <v>107.5</v>
      </c>
      <c r="AY8" s="76" t="e">
        <f t="shared" si="21"/>
        <v>#REF!</v>
      </c>
      <c r="AZ8" s="73">
        <v>97</v>
      </c>
    </row>
    <row r="9" spans="1:53">
      <c r="A9" s="143" t="s">
        <v>73</v>
      </c>
      <c r="B9" s="17" t="s">
        <v>65</v>
      </c>
      <c r="C9" s="6">
        <v>2.1800000000000002</v>
      </c>
      <c r="D9" s="13">
        <f>IF(C9="",0,IF(B9="M Bobsled",VLOOKUP(C9,Men!D$5:F$66,2),IF(B9="M Skeleton",VLOOKUP(C9,Men!D$5:F$66,3),IF(B9="W Bobsled",VLOOKUP(C9,Women!D$5:F$66,2),IF(B9="W Skeleton",VLOOKUP(C9,Women!D$5:F$66,3),0)))))</f>
        <v>81</v>
      </c>
      <c r="E9" s="6">
        <v>3.85</v>
      </c>
      <c r="F9" s="13">
        <f>IF(E9="",0,IF($B9="M Bobsled",VLOOKUP(E9,Men!G$5:I$66,2),IF($B9="M Skeleton",VLOOKUP(E9,Men!G$5:I$66,3),IF($B9="W Bobsled",VLOOKUP(E9,Women!G$5:I$66,2),IF($B9="W Skeleton",VLOOKUP(E9,Women!G$5:I$66,3),0)))))</f>
        <v>77</v>
      </c>
      <c r="G9" s="6">
        <v>5.52</v>
      </c>
      <c r="H9" s="13">
        <f>IF(G9="",0,IF($B9="M Bobsled",VLOOKUP(G9,Men!J$5:L$66,2),IF($B9="M Skeleton",VLOOKUP(G9,Men!J$5:L$66,3),IF($B9="W Bobsled",VLOOKUP(G9,Women!J$5:L$66,2),IF($B9="W Skeleton",VLOOKUP(G9,Women!J$5:L$66,3),0)))))</f>
        <v>74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>
        <v>3.34</v>
      </c>
      <c r="L9" s="12">
        <f>IF(K9="",0,IF($B9="M Bobsled",VLOOKUP(K9,Men!P$5:R$66,2),IF($B9="M Skeleton",VLOOKUP(K9,Men!P$5:R$66,3),IF($B9="W Bobsled",VLOOKUP(K9,Women!P$5:R$66,2),IF($B9="W Skeleton",VLOOKUP(K9,Women!P$5:R$66,3),0)))))</f>
        <v>67</v>
      </c>
      <c r="M9" s="6">
        <v>2.82</v>
      </c>
      <c r="N9" s="13">
        <f>IF(M9="",0,IF($B9="M Bobsled",VLOOKUP(M9,Men!S$5:U$68,2),IF($B9="M Skeleton",VLOOKUP(M9,Men!S$5:U$68,3),IF($B9="W Bobsled",VLOOKUP(M9,Women!S$5:U$67,2),IF($B9="W Skeleton",VLOOKUP(M9,Women!S$5:U$67,3),0)))))</f>
        <v>72</v>
      </c>
      <c r="O9" s="6">
        <v>13.96</v>
      </c>
      <c r="P9" s="13">
        <f>IF(O9="",0,IF($B9="M Bobsled",VLOOKUP(O9,Men!V$5:X$67,2),IF($B9="M Skeleton",VLOOKUP(O9,Men!V$5:X$67,3),IF($B9="W Bobsled",VLOOKUP(O9,Women!V$5:X$67,2),IF($B9="W Skeleton",VLOOKUP(O9,Women!V$5:X$67,3),0)))))</f>
        <v>69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440</v>
      </c>
      <c r="V9" s="94">
        <v>170</v>
      </c>
      <c r="W9" s="94">
        <v>18</v>
      </c>
      <c r="X9" s="120" t="str">
        <f t="shared" si="0"/>
        <v>AJ Parker</v>
      </c>
      <c r="AB9" s="69" t="e">
        <f t="shared" si="2"/>
        <v>#REF!</v>
      </c>
      <c r="AC9" s="77" t="e">
        <f t="shared" si="3"/>
        <v>#REF!</v>
      </c>
      <c r="AD9" s="75" t="e">
        <f t="shared" si="4"/>
        <v>#REF!</v>
      </c>
      <c r="AE9" s="75" t="e">
        <f t="shared" si="5"/>
        <v>#REF!</v>
      </c>
      <c r="AF9" s="75" t="e">
        <f t="shared" si="6"/>
        <v>#REF!</v>
      </c>
      <c r="AG9" s="75" t="e">
        <f t="shared" si="7"/>
        <v>#REF!</v>
      </c>
      <c r="AH9" s="75" t="e">
        <f t="shared" si="8"/>
        <v>#REF!</v>
      </c>
      <c r="AI9" s="75" t="e">
        <f t="shared" si="9"/>
        <v>#REF!</v>
      </c>
      <c r="AJ9" s="75" t="e">
        <f t="shared" ref="AJ9:AJ60" si="22">AJ8-0.1</f>
        <v>#REF!</v>
      </c>
      <c r="AK9" s="75" t="e">
        <f>AK8-2.5</f>
        <v>#REF!</v>
      </c>
      <c r="AL9" s="76" t="e">
        <f t="shared" si="11"/>
        <v>#REF!</v>
      </c>
      <c r="AM9" s="73">
        <v>97</v>
      </c>
      <c r="AO9" s="69" t="e">
        <f t="shared" si="12"/>
        <v>#REF!</v>
      </c>
      <c r="AP9" s="89" t="e">
        <f t="shared" si="13"/>
        <v>#REF!</v>
      </c>
      <c r="AQ9" s="75" t="e">
        <f t="shared" si="14"/>
        <v>#REF!</v>
      </c>
      <c r="AR9" s="75" t="e">
        <f t="shared" si="15"/>
        <v>#REF!</v>
      </c>
      <c r="AS9" s="75" t="e">
        <f t="shared" si="16"/>
        <v>#REF!</v>
      </c>
      <c r="AT9" s="75" t="e">
        <f t="shared" si="17"/>
        <v>#REF!</v>
      </c>
      <c r="AU9" s="75" t="e">
        <f t="shared" si="18"/>
        <v>#REF!</v>
      </c>
      <c r="AV9" s="75" t="e">
        <f t="shared" si="19"/>
        <v>#REF!</v>
      </c>
      <c r="AW9" s="75" t="e">
        <f t="shared" si="20"/>
        <v>#REF!</v>
      </c>
      <c r="AX9" s="75"/>
      <c r="AY9" s="76" t="e">
        <f t="shared" si="21"/>
        <v>#REF!</v>
      </c>
      <c r="AZ9" s="73">
        <v>97</v>
      </c>
    </row>
    <row r="10" spans="1:53">
      <c r="A10" s="143" t="s">
        <v>74</v>
      </c>
      <c r="B10" s="17" t="s">
        <v>65</v>
      </c>
      <c r="C10" s="6">
        <v>2.2000000000000002</v>
      </c>
      <c r="D10" s="13">
        <f>IF(C10="",0,IF(B10="M Bobsled",VLOOKUP(C10,Men!D$5:F$66,2),IF(B10="M Skeleton",VLOOKUP(C10,Men!D$5:F$66,3),IF(B10="W Bobsled",VLOOKUP(C10,Women!D$5:F$66,2),IF(B10="W Skeleton",VLOOKUP(C10,Women!D$5:F$66,3),0)))))</f>
        <v>78</v>
      </c>
      <c r="E10" s="6">
        <v>3.87</v>
      </c>
      <c r="F10" s="13">
        <f>IF(E10="",0,IF($B10="M Bobsled",VLOOKUP(E10,Men!G$5:I$66,2),IF($B10="M Skeleton",VLOOKUP(E10,Men!G$5:I$66,3),IF($B10="W Bobsled",VLOOKUP(E10,Women!G$5:I$66,2),IF($B10="W Skeleton",VLOOKUP(E10,Women!G$5:I$66,3),0)))))</f>
        <v>76</v>
      </c>
      <c r="G10" s="6">
        <v>5.54</v>
      </c>
      <c r="H10" s="13">
        <f>IF(G10="",0,IF($B10="M Bobsled",VLOOKUP(G10,Men!J$5:L$66,2),IF($B10="M Skeleton",VLOOKUP(G10,Men!J$5:L$66,3),IF($B10="W Bobsled",VLOOKUP(G10,Women!J$5:L$66,2),IF($B10="W Skeleton",VLOOKUP(G10,Women!J$5:L$66,3),0)))))</f>
        <v>73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>
        <v>3.34</v>
      </c>
      <c r="L10" s="12">
        <f>IF(K10="",0,IF($B10="M Bobsled",VLOOKUP(K10,Men!P$5:R$66,2),IF($B10="M Skeleton",VLOOKUP(K10,Men!P$5:R$66,3),IF($B10="W Bobsled",VLOOKUP(K10,Women!P$5:R$66,2),IF($B10="W Skeleton",VLOOKUP(K10,Women!P$5:R$66,3),0)))))</f>
        <v>67</v>
      </c>
      <c r="M10" s="6">
        <v>2.67</v>
      </c>
      <c r="N10" s="13">
        <f>IF(M10="",0,IF($B10="M Bobsled",VLOOKUP(M10,Men!S$5:U$68,2),IF($B10="M Skeleton",VLOOKUP(M10,Men!S$5:U$68,3),IF($B10="W Bobsled",VLOOKUP(M10,Women!S$5:U$67,2),IF($B10="W Skeleton",VLOOKUP(M10,Women!S$5:U$67,3),0)))))</f>
        <v>64</v>
      </c>
      <c r="O10" s="6">
        <v>16.399999999999999</v>
      </c>
      <c r="P10" s="13">
        <f>IF(O10="",0,IF($B10="M Bobsled",VLOOKUP(O10,Men!V$5:X$67,2),IF($B10="M Skeleton",VLOOKUP(O10,Men!V$5:X$67,3),IF($B10="W Bobsled",VLOOKUP(O10,Women!V$5:X$67,2),IF($B10="W Skeleton",VLOOKUP(O10,Women!V$5:X$67,3),0)))))</f>
        <v>92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 t="shared" si="1"/>
        <v>450</v>
      </c>
      <c r="V10" s="94">
        <v>235</v>
      </c>
      <c r="W10" s="94">
        <v>26</v>
      </c>
      <c r="X10" s="120" t="str">
        <f t="shared" si="0"/>
        <v>Trent Kraychir</v>
      </c>
      <c r="AB10" s="69" t="e">
        <f>AB9-1</f>
        <v>#REF!</v>
      </c>
      <c r="AC10" s="74" t="e">
        <f>AC9+0.0067</f>
        <v>#REF!</v>
      </c>
      <c r="AD10" s="75" t="e">
        <f>AD9+0.013</f>
        <v>#REF!</v>
      </c>
      <c r="AE10" s="75" t="e">
        <f>AE9+0.016</f>
        <v>#REF!</v>
      </c>
      <c r="AF10" s="75" t="e">
        <f>AF9+0.02</f>
        <v>#REF!</v>
      </c>
      <c r="AG10" s="75" t="e">
        <f>AG9+0.013</f>
        <v>#REF!</v>
      </c>
      <c r="AH10" s="75" t="e">
        <f>AH9+0.015</f>
        <v>#REF!</v>
      </c>
      <c r="AI10" s="75" t="e">
        <f>AI9-0.5</f>
        <v>#REF!</v>
      </c>
      <c r="AJ10" s="75" t="e">
        <f>AJ9-0.1</f>
        <v>#REF!</v>
      </c>
      <c r="AK10" s="75" t="e">
        <f>AK9-2.5</f>
        <v>#REF!</v>
      </c>
      <c r="AL10" s="76" t="e">
        <f>AL9-2.5</f>
        <v>#REF!</v>
      </c>
      <c r="AM10" s="73">
        <v>97</v>
      </c>
      <c r="AO10" s="69" t="e">
        <f>AO9-1</f>
        <v>#REF!</v>
      </c>
      <c r="AP10" s="88" t="e">
        <f>AP9+0.0067</f>
        <v>#REF!</v>
      </c>
      <c r="AQ10" s="75" t="e">
        <f>AQ9+0.013</f>
        <v>#REF!</v>
      </c>
      <c r="AR10" s="75" t="e">
        <f>AR9+0.016</f>
        <v>#REF!</v>
      </c>
      <c r="AS10" s="75" t="e">
        <f>AS9+0.02</f>
        <v>#REF!</v>
      </c>
      <c r="AT10" s="75" t="e">
        <f>AT9+0.013</f>
        <v>#REF!</v>
      </c>
      <c r="AU10" s="75" t="e">
        <f>AU9+0.0175</f>
        <v>#REF!</v>
      </c>
      <c r="AV10" s="75" t="e">
        <f>AV9-0.3</f>
        <v>#REF!</v>
      </c>
      <c r="AW10" s="75" t="e">
        <f>AW9-0.2</f>
        <v>#REF!</v>
      </c>
      <c r="AX10" s="75">
        <f>AX8-2.5</f>
        <v>105</v>
      </c>
      <c r="AY10" s="76" t="e">
        <f>AY9-2.5</f>
        <v>#REF!</v>
      </c>
      <c r="AZ10" s="73">
        <v>97</v>
      </c>
    </row>
    <row r="11" spans="1:53">
      <c r="A11" s="142" t="s">
        <v>100</v>
      </c>
      <c r="B11" s="17" t="s">
        <v>65</v>
      </c>
      <c r="C11" s="6">
        <v>2.56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0</v>
      </c>
      <c r="E11" s="6">
        <v>4.47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0</v>
      </c>
      <c r="G11" s="6">
        <v>6.41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0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3.84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0</v>
      </c>
      <c r="M11" s="7">
        <v>2.2999999999999998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0</v>
      </c>
      <c r="O11" s="6">
        <v>10.31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0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 t="shared" si="1"/>
        <v>0</v>
      </c>
      <c r="V11" s="94">
        <v>165</v>
      </c>
      <c r="W11" s="94">
        <v>30</v>
      </c>
      <c r="X11" s="120" t="str">
        <f t="shared" si="0"/>
        <v>Sean Hyndman</v>
      </c>
      <c r="AB11" s="69" t="e">
        <f>AB10-1</f>
        <v>#REF!</v>
      </c>
      <c r="AC11" s="74" t="e">
        <f>AC10+0.0067</f>
        <v>#REF!</v>
      </c>
      <c r="AD11" s="75" t="e">
        <f>AD10+0.013</f>
        <v>#REF!</v>
      </c>
      <c r="AE11" s="75" t="e">
        <f>AE10+0.016</f>
        <v>#REF!</v>
      </c>
      <c r="AF11" s="75" t="e">
        <f>AF10+0.02</f>
        <v>#REF!</v>
      </c>
      <c r="AG11" s="75" t="e">
        <f>AG10+0.013</f>
        <v>#REF!</v>
      </c>
      <c r="AH11" s="75" t="e">
        <f>AH10+0.015</f>
        <v>#REF!</v>
      </c>
      <c r="AI11" s="75" t="e">
        <f>AI10-0.5</f>
        <v>#REF!</v>
      </c>
      <c r="AJ11" s="75" t="e">
        <f>AJ10-0.1</f>
        <v>#REF!</v>
      </c>
      <c r="AK11" s="75" t="e">
        <f>AK10-2.5</f>
        <v>#REF!</v>
      </c>
      <c r="AL11" s="76" t="e">
        <f>AL10-2.5</f>
        <v>#REF!</v>
      </c>
      <c r="AM11" s="73">
        <v>96</v>
      </c>
      <c r="AO11" s="69" t="e">
        <f>AO10-1</f>
        <v>#REF!</v>
      </c>
      <c r="AP11" s="88" t="e">
        <f>AP10+0.0067</f>
        <v>#REF!</v>
      </c>
      <c r="AQ11" s="75" t="e">
        <f>AQ10+0.013</f>
        <v>#REF!</v>
      </c>
      <c r="AR11" s="75" t="e">
        <f>AR10+0.016</f>
        <v>#REF!</v>
      </c>
      <c r="AS11" s="75" t="e">
        <f>AS10+0.02</f>
        <v>#REF!</v>
      </c>
      <c r="AT11" s="75" t="e">
        <f>AT10+0.013</f>
        <v>#REF!</v>
      </c>
      <c r="AU11" s="75" t="e">
        <f>AU10+0.0175</f>
        <v>#REF!</v>
      </c>
      <c r="AV11" s="75" t="e">
        <f>AV10-0.3</f>
        <v>#REF!</v>
      </c>
      <c r="AW11" s="75" t="e">
        <f>AW10-0.2</f>
        <v>#REF!</v>
      </c>
      <c r="AX11" s="75"/>
      <c r="AY11" s="76" t="e">
        <f>AY10-2.5</f>
        <v>#REF!</v>
      </c>
      <c r="AZ11" s="73">
        <v>96</v>
      </c>
    </row>
    <row r="12" spans="1:53">
      <c r="A12" s="142" t="s">
        <v>66</v>
      </c>
      <c r="B12" s="17" t="s">
        <v>75</v>
      </c>
      <c r="C12" s="6">
        <v>2.16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84</v>
      </c>
      <c r="E12" s="6">
        <v>3.82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79</v>
      </c>
      <c r="G12" s="6"/>
      <c r="H12" s="13">
        <f>IF(G12="",0,IF($B12="M Bobsled",VLOOKUP(G12,Men!J$5:L$66,2),IF($B12="M Skeleton",VLOOKUP(G12,Men!J$5:L$66,3),IF($B12="W Bobsled",VLOOKUP(G12,Women!J$5:L$66,2),IF($B12="W Skeleton",VLOOKUP(G12,Women!J$5:L$66,3),0)))))</f>
        <v>0</v>
      </c>
      <c r="I12" s="6">
        <v>6.99</v>
      </c>
      <c r="J12" s="13">
        <f>IF(I12="",0,IF($B12="M Bobsled",VLOOKUP(I12,Men!M$5:O$66,2),IF($B12="M Skeleton",VLOOKUP(I12,Men!M$5:O$66,3),IF($B12="W Bobsled",VLOOKUP(I12,Women!M$5:O$66,2),IF($B12="W Skeleton",VLOOKUP(I12,Women!M$5:O$66,3),0)))))</f>
        <v>76</v>
      </c>
      <c r="K12" s="5">
        <v>3.21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77</v>
      </c>
      <c r="M12" s="6">
        <v>2.75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68</v>
      </c>
      <c r="O12" s="6">
        <v>11.85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 t="shared" si="1"/>
        <v>384</v>
      </c>
      <c r="V12" s="94">
        <v>163</v>
      </c>
      <c r="W12" s="94">
        <v>24</v>
      </c>
      <c r="X12" s="120" t="str">
        <f t="shared" si="0"/>
        <v>Patrick Acosta</v>
      </c>
      <c r="AB12" s="69" t="e">
        <f t="shared" si="2"/>
        <v>#REF!</v>
      </c>
      <c r="AC12" s="77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/>
      <c r="AL12" s="76" t="e">
        <f t="shared" si="11"/>
        <v>#REF!</v>
      </c>
      <c r="AM12" s="73">
        <v>96</v>
      </c>
      <c r="AO12" s="69" t="e">
        <f t="shared" si="12"/>
        <v>#REF!</v>
      </c>
      <c r="AP12" s="89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102.5</v>
      </c>
      <c r="AY12" s="76" t="e">
        <f t="shared" si="21"/>
        <v>#REF!</v>
      </c>
      <c r="AZ12" s="73">
        <v>96</v>
      </c>
    </row>
    <row r="13" spans="1:53">
      <c r="A13" s="143" t="s">
        <v>67</v>
      </c>
      <c r="B13" s="17" t="s">
        <v>75</v>
      </c>
      <c r="C13" s="6">
        <v>2.2000000000000002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78</v>
      </c>
      <c r="E13" s="6">
        <v>3.87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76</v>
      </c>
      <c r="G13" s="6"/>
      <c r="H13" s="13">
        <f>IF(G13="",0,IF($B13="M Bobsled",VLOOKUP(G13,Men!J$5:L$66,2),IF($B13="M Skeleton",VLOOKUP(G13,Men!J$5:L$66,3),IF($B13="W Bobsled",VLOOKUP(G13,Women!J$5:L$66,2),IF($B13="W Skeleton",VLOOKUP(G13,Women!J$5:L$66,3),0)))))</f>
        <v>0</v>
      </c>
      <c r="I13" s="6">
        <v>7.06</v>
      </c>
      <c r="J13" s="13">
        <f>IF(I13="",0,IF($B13="M Bobsled",VLOOKUP(I13,Men!M$5:O$66,2),IF($B13="M Skeleton",VLOOKUP(I13,Men!M$5:O$66,3),IF($B13="W Bobsled",VLOOKUP(I13,Women!M$5:O$66,2),IF($B13="W Skeleton",VLOOKUP(I13,Women!M$5:O$66,3),0)))))</f>
        <v>72</v>
      </c>
      <c r="K13" s="5">
        <v>3.28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71</v>
      </c>
      <c r="M13" s="6">
        <v>2.66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63</v>
      </c>
      <c r="O13" s="6">
        <v>13.93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69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 t="shared" si="1"/>
        <v>429</v>
      </c>
      <c r="V13" s="94">
        <v>195</v>
      </c>
      <c r="W13" s="94">
        <v>21</v>
      </c>
      <c r="X13" s="120" t="str">
        <f t="shared" si="0"/>
        <v>Cameron Acosta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AK11-2.5</f>
        <v>#REF!</v>
      </c>
      <c r="AL13" s="76" t="e">
        <f t="shared" si="11"/>
        <v>#REF!</v>
      </c>
      <c r="AM13" s="73">
        <f t="shared" ref="AM13:AM60" si="23">AM12-1</f>
        <v>95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f t="shared" ref="AZ13:AZ60" si="24">AZ12-1</f>
        <v>95</v>
      </c>
    </row>
    <row r="14" spans="1:53">
      <c r="A14" s="142" t="s">
        <v>68</v>
      </c>
      <c r="B14" s="17" t="s">
        <v>75</v>
      </c>
      <c r="C14" s="6">
        <v>2.23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74</v>
      </c>
      <c r="E14" s="6">
        <v>3.87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76</v>
      </c>
      <c r="G14" s="6"/>
      <c r="H14" s="13">
        <f>IF(G14="",0,IF($B14="M Bobsled",VLOOKUP(G14,Men!J$5:L$66,2),IF($B14="M Skeleton",VLOOKUP(G14,Men!J$5:L$66,3),IF($B14="W Bobsled",VLOOKUP(G14,Women!J$5:L$66,2),IF($B14="W Skeleton",VLOOKUP(G14,Women!J$5:L$66,3),0)))))</f>
        <v>0</v>
      </c>
      <c r="I14" s="6">
        <v>7.13</v>
      </c>
      <c r="J14" s="13">
        <f>IF(I14="",0,IF($B14="M Bobsled",VLOOKUP(I14,Men!M$5:O$66,2),IF($B14="M Skeleton",VLOOKUP(I14,Men!M$5:O$66,3),IF($B14="W Bobsled",VLOOKUP(I14,Women!M$5:O$66,2),IF($B14="W Skeleton",VLOOKUP(I14,Women!M$5:O$66,3),0)))))</f>
        <v>69</v>
      </c>
      <c r="K14" s="5">
        <v>3.3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70</v>
      </c>
      <c r="M14" s="6">
        <v>3.03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83</v>
      </c>
      <c r="O14" s="6">
        <v>12.82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58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430</v>
      </c>
      <c r="V14" s="94">
        <v>185</v>
      </c>
      <c r="W14" s="94">
        <v>28</v>
      </c>
      <c r="X14" s="120" t="str">
        <f t="shared" si="0"/>
        <v>Matt Owen</v>
      </c>
      <c r="AB14" s="69" t="e">
        <f t="shared" si="2"/>
        <v>#REF!</v>
      </c>
      <c r="AC14" s="74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 t="e">
        <f>AK13-2.5</f>
        <v>#REF!</v>
      </c>
      <c r="AL14" s="76" t="e">
        <f t="shared" si="11"/>
        <v>#REF!</v>
      </c>
      <c r="AM14" s="73">
        <f t="shared" si="23"/>
        <v>94</v>
      </c>
      <c r="AO14" s="69" t="e">
        <f t="shared" si="12"/>
        <v>#REF!</v>
      </c>
      <c r="AP14" s="88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ref="AW14:AW60" si="25">AW13-0.1</f>
        <v>#REF!</v>
      </c>
      <c r="AX14" s="75">
        <f>AX12-2.5</f>
        <v>100</v>
      </c>
      <c r="AY14" s="76" t="e">
        <f t="shared" si="21"/>
        <v>#REF!</v>
      </c>
      <c r="AZ14" s="73">
        <f t="shared" si="24"/>
        <v>94</v>
      </c>
    </row>
    <row r="15" spans="1:53">
      <c r="A15" s="142" t="s">
        <v>69</v>
      </c>
      <c r="B15" s="17" t="s">
        <v>75</v>
      </c>
      <c r="C15" s="6">
        <v>2.2000000000000002</v>
      </c>
      <c r="D15" s="13">
        <f>IF(C15="",0,IF(B15="M Bobsled",VLOOKUP(C15,Men!D$5:F$66,2),IF(B15="M Skeleton",VLOOKUP(C15,Men!D$5:F$66,3),IF(B15="W Bobsled",VLOOKUP(C15,Women!D$5:F$66,2),IF(B15="W Skeleton",VLOOKUP(C15,Women!D$5:F$66,3),0)))))</f>
        <v>78</v>
      </c>
      <c r="E15" s="6">
        <v>3.92</v>
      </c>
      <c r="F15" s="13">
        <f>IF(E15="",0,IF($B15="M Bobsled",VLOOKUP(E15,Men!G$5:I$66,2),IF($B15="M Skeleton",VLOOKUP(E15,Men!G$5:I$66,3),IF($B15="W Bobsled",VLOOKUP(E15,Women!G$5:I$66,2),IF($B15="W Skeleton",VLOOKUP(E15,Women!G$5:I$66,3),0)))))</f>
        <v>72</v>
      </c>
      <c r="G15" s="6"/>
      <c r="H15" s="13">
        <f>IF(G15="",0,IF($B15="M Bobsled",VLOOKUP(G15,Men!J$5:L$66,2),IF($B15="M Skeleton",VLOOKUP(G15,Men!J$5:L$66,3),IF($B15="W Bobsled",VLOOKUP(G15,Women!J$5:L$66,2),IF($B15="W Skeleton",VLOOKUP(G15,Women!J$5:L$66,3),0)))))</f>
        <v>0</v>
      </c>
      <c r="I15" s="6">
        <v>7.25</v>
      </c>
      <c r="J15" s="13">
        <f>IF(I15="",0,IF($B15="M Bobsled",VLOOKUP(I15,Men!M$5:O$66,2),IF($B15="M Skeleton",VLOOKUP(I15,Men!M$5:O$66,3),IF($B15="W Bobsled",VLOOKUP(I15,Women!M$5:O$66,2),IF($B15="W Skeleton",VLOOKUP(I15,Women!M$5:O$66,3),0)))))</f>
        <v>63</v>
      </c>
      <c r="K15" s="5">
        <v>3.4</v>
      </c>
      <c r="L15" s="12">
        <f>IF(K15="",0,IF($B15="M Bobsled",VLOOKUP(K15,Men!P$5:R$66,2),IF($B15="M Skeleton",VLOOKUP(K15,Men!P$5:R$66,3),IF($B15="W Bobsled",VLOOKUP(K15,Women!P$5:R$66,2),IF($B15="W Skeleton",VLOOKUP(K15,Women!P$5:R$66,3),0)))))</f>
        <v>62</v>
      </c>
      <c r="M15" s="6">
        <v>2.4500000000000002</v>
      </c>
      <c r="N15" s="13">
        <f>IF(M15="",0,IF($B15="M Bobsled",VLOOKUP(M15,Men!S$5:U$68,2),IF($B15="M Skeleton",VLOOKUP(M15,Men!S$5:U$68,3),IF($B15="W Bobsled",VLOOKUP(M15,Women!S$5:U$67,2),IF($B15="W Skeleton",VLOOKUP(M15,Women!S$5:U$67,3),0)))))</f>
        <v>52</v>
      </c>
      <c r="O15" s="6">
        <v>11.57</v>
      </c>
      <c r="P15" s="1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 t="shared" si="1"/>
        <v>327</v>
      </c>
      <c r="V15" s="94">
        <v>155</v>
      </c>
      <c r="W15" s="94">
        <v>29</v>
      </c>
      <c r="X15" s="120" t="str">
        <f t="shared" si="0"/>
        <v>RJ  McLaughlin</v>
      </c>
      <c r="AB15" s="69" t="e">
        <f t="shared" si="2"/>
        <v>#REF!</v>
      </c>
      <c r="AC15" s="77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AK14-2.5</f>
        <v>#REF!</v>
      </c>
      <c r="AL15" s="76" t="e">
        <f t="shared" ref="AL15:AL60" si="26">AL14-2.5</f>
        <v>#REF!</v>
      </c>
      <c r="AM15" s="73">
        <f t="shared" si="23"/>
        <v>93</v>
      </c>
      <c r="AO15" s="69" t="e">
        <f t="shared" si="12"/>
        <v>#REF!</v>
      </c>
      <c r="AP15" s="89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5"/>
        <v>#REF!</v>
      </c>
      <c r="AX15" s="75"/>
      <c r="AY15" s="76" t="e">
        <f t="shared" si="21"/>
        <v>#REF!</v>
      </c>
      <c r="AZ15" s="73">
        <f t="shared" si="24"/>
        <v>93</v>
      </c>
    </row>
    <row r="16" spans="1:53">
      <c r="A16" s="142" t="s">
        <v>76</v>
      </c>
      <c r="B16" s="17" t="s">
        <v>75</v>
      </c>
      <c r="C16" s="6">
        <v>2.3199999999999998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60</v>
      </c>
      <c r="E16" s="6">
        <v>4.09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59</v>
      </c>
      <c r="G16" s="6"/>
      <c r="H16" s="13">
        <f>IF(G16="",0,IF($B16="M Bobsled",VLOOKUP(G16,Men!J$5:L$66,2),IF($B16="M Skeleton",VLOOKUP(G16,Men!J$5:L$66,3),IF($B16="W Bobsled",VLOOKUP(G16,Women!J$5:L$66,2),IF($B16="W Skeleton",VLOOKUP(G16,Women!J$5:L$66,3),0)))))</f>
        <v>0</v>
      </c>
      <c r="I16" s="6">
        <v>7.5</v>
      </c>
      <c r="J16" s="13">
        <f>IF(I16="",0,IF($B16="M Bobsled",VLOOKUP(I16,Men!M$5:O$66,2),IF($B16="M Skeleton",VLOOKUP(I16,Men!M$5:O$66,3),IF($B16="W Bobsled",VLOOKUP(I16,Women!M$5:O$66,2),IF($B16="W Skeleton",VLOOKUP(I16,Women!M$5:O$66,3),0)))))</f>
        <v>50</v>
      </c>
      <c r="K16" s="7">
        <v>3.45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58</v>
      </c>
      <c r="M16" s="6">
        <v>2.65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63</v>
      </c>
      <c r="O16" s="6">
        <v>10.7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290</v>
      </c>
      <c r="V16" s="94">
        <v>205</v>
      </c>
      <c r="W16" s="94">
        <v>24</v>
      </c>
      <c r="X16" s="120" t="str">
        <f t="shared" si="0"/>
        <v>John Macchione</v>
      </c>
      <c r="AB16" s="69" t="e">
        <f>#REF!-1</f>
        <v>#REF!</v>
      </c>
      <c r="AC16" s="74" t="e">
        <f>#REF!+0.0067</f>
        <v>#REF!</v>
      </c>
      <c r="AD16" s="75" t="e">
        <f>#REF!+0.013</f>
        <v>#REF!</v>
      </c>
      <c r="AE16" s="75" t="e">
        <f>#REF!+0.016</f>
        <v>#REF!</v>
      </c>
      <c r="AF16" s="75" t="e">
        <f>#REF!+0.02</f>
        <v>#REF!</v>
      </c>
      <c r="AG16" s="75" t="e">
        <f>#REF!+0.013</f>
        <v>#REF!</v>
      </c>
      <c r="AH16" s="75" t="e">
        <f>#REF!+0.015</f>
        <v>#REF!</v>
      </c>
      <c r="AI16" s="75" t="e">
        <f>#REF!-0.5</f>
        <v>#REF!</v>
      </c>
      <c r="AJ16" s="75" t="e">
        <f>#REF!-0.1</f>
        <v>#REF!</v>
      </c>
      <c r="AK16" s="75"/>
      <c r="AL16" s="76" t="e">
        <f>#REF!-2.5</f>
        <v>#REF!</v>
      </c>
      <c r="AM16" s="73" t="e">
        <f>#REF!-1</f>
        <v>#REF!</v>
      </c>
      <c r="AO16" s="69" t="e">
        <f>#REF!-1</f>
        <v>#REF!</v>
      </c>
      <c r="AP16" s="88" t="e">
        <f>#REF!+0.0067</f>
        <v>#REF!</v>
      </c>
      <c r="AQ16" s="75" t="e">
        <f>#REF!+0.013</f>
        <v>#REF!</v>
      </c>
      <c r="AR16" s="75" t="e">
        <f>#REF!+0.016</f>
        <v>#REF!</v>
      </c>
      <c r="AS16" s="75" t="e">
        <f>#REF!+0.02</f>
        <v>#REF!</v>
      </c>
      <c r="AT16" s="75" t="e">
        <f>#REF!+0.013</f>
        <v>#REF!</v>
      </c>
      <c r="AU16" s="75" t="e">
        <f>#REF!+0.0175</f>
        <v>#REF!</v>
      </c>
      <c r="AV16" s="75" t="e">
        <f>#REF!-0.3</f>
        <v>#REF!</v>
      </c>
      <c r="AW16" s="75" t="e">
        <f>#REF!-0.1</f>
        <v>#REF!</v>
      </c>
      <c r="AX16" s="75"/>
      <c r="AY16" s="76" t="e">
        <f>#REF!-2.5</f>
        <v>#REF!</v>
      </c>
      <c r="AZ16" s="73" t="e">
        <f>#REF!-1</f>
        <v>#REF!</v>
      </c>
    </row>
    <row r="17" spans="1:52">
      <c r="A17" s="142" t="s">
        <v>77</v>
      </c>
      <c r="B17" s="17" t="s">
        <v>75</v>
      </c>
      <c r="C17" s="6">
        <v>2.23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74</v>
      </c>
      <c r="E17" s="6">
        <v>3.86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76</v>
      </c>
      <c r="G17" s="6"/>
      <c r="H17" s="13">
        <f>IF(G17="",0,IF($B17="M Bobsled",VLOOKUP(G17,Men!J$5:L$66,2),IF($B17="M Skeleton",VLOOKUP(G17,Men!J$5:L$66,3),IF($B17="W Bobsled",VLOOKUP(G17,Women!J$5:L$66,2),IF($B17="W Skeleton",VLOOKUP(G17,Women!J$5:L$66,3),0)))))</f>
        <v>0</v>
      </c>
      <c r="I17" s="6">
        <v>7.1</v>
      </c>
      <c r="J17" s="13">
        <f>IF(I17="",0,IF($B17="M Bobsled",VLOOKUP(I17,Men!M$5:O$66,2),IF($B17="M Skeleton",VLOOKUP(I17,Men!M$5:O$66,3),IF($B17="W Bobsled",VLOOKUP(I17,Women!M$5:O$66,2),IF($B17="W Skeleton",VLOOKUP(I17,Women!M$5:O$66,3),0)))))</f>
        <v>70</v>
      </c>
      <c r="K17" s="7">
        <v>3.29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70</v>
      </c>
      <c r="M17" s="6">
        <v>2.82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72</v>
      </c>
      <c r="O17" s="6">
        <v>14.45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74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 t="shared" si="1"/>
        <v>436</v>
      </c>
      <c r="V17" s="94">
        <v>224</v>
      </c>
      <c r="W17" s="94">
        <v>21</v>
      </c>
      <c r="X17" s="120" t="str">
        <f t="shared" si="0"/>
        <v>Gage Galusha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#REF!-2.5</f>
        <v>#REF!</v>
      </c>
      <c r="AL17" s="76" t="e">
        <f t="shared" si="26"/>
        <v>#REF!</v>
      </c>
      <c r="AM17" s="73" t="e">
        <f t="shared" si="23"/>
        <v>#REF!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 t="e">
        <f>#REF!-2.5</f>
        <v>#REF!</v>
      </c>
      <c r="AY17" s="76" t="e">
        <f t="shared" si="21"/>
        <v>#REF!</v>
      </c>
      <c r="AZ17" s="73" t="e">
        <f t="shared" si="24"/>
        <v>#REF!</v>
      </c>
    </row>
    <row r="18" spans="1:52">
      <c r="A18" s="143" t="s">
        <v>78</v>
      </c>
      <c r="B18" s="17" t="s">
        <v>75</v>
      </c>
      <c r="C18" s="6">
        <v>2.06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99</v>
      </c>
      <c r="E18" s="6">
        <v>3.56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100</v>
      </c>
      <c r="G18" s="6"/>
      <c r="H18" s="13">
        <f>IF(G18="",0,IF($B18="M Bobsled",VLOOKUP(G18,Men!J$5:L$66,2),IF($B18="M Skeleton",VLOOKUP(G18,Men!J$5:L$66,3),IF($B18="W Bobsled",VLOOKUP(G18,Women!J$5:L$66,2),IF($B18="W Skeleton",VLOOKUP(G18,Women!J$5:L$66,3),0)))))</f>
        <v>0</v>
      </c>
      <c r="I18" s="6">
        <v>6.53</v>
      </c>
      <c r="J18" s="13">
        <f>IF(I18="",0,IF($B18="M Bobsled",VLOOKUP(I18,Men!M$5:O$66,2),IF($B18="M Skeleton",VLOOKUP(I18,Men!M$5:O$66,3),IF($B18="W Bobsled",VLOOKUP(I18,Women!M$5:O$66,2),IF($B18="W Skeleton",VLOOKUP(I18,Women!M$5:O$66,3),0)))))</f>
        <v>99</v>
      </c>
      <c r="K18" s="7">
        <v>3.01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92</v>
      </c>
      <c r="M18" s="6">
        <v>3.23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93</v>
      </c>
      <c r="O18" s="6">
        <v>16.16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90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573</v>
      </c>
      <c r="V18" s="94">
        <v>208</v>
      </c>
      <c r="W18" s="94">
        <v>25</v>
      </c>
      <c r="X18" s="120" t="str">
        <f t="shared" si="0"/>
        <v>Sam McGuffie</v>
      </c>
      <c r="AB18" s="69" t="e">
        <f t="shared" si="2"/>
        <v>#REF!</v>
      </c>
      <c r="AC18" s="74" t="e">
        <f t="shared" si="3"/>
        <v>#REF!</v>
      </c>
      <c r="AD18" s="75" t="e">
        <f t="shared" si="4"/>
        <v>#REF!</v>
      </c>
      <c r="AE18" s="75" t="e">
        <f t="shared" si="5"/>
        <v>#REF!</v>
      </c>
      <c r="AF18" s="75" t="e">
        <f t="shared" si="6"/>
        <v>#REF!</v>
      </c>
      <c r="AG18" s="75" t="e">
        <f t="shared" si="7"/>
        <v>#REF!</v>
      </c>
      <c r="AH18" s="75" t="e">
        <f t="shared" si="8"/>
        <v>#REF!</v>
      </c>
      <c r="AI18" s="75" t="e">
        <f t="shared" si="9"/>
        <v>#REF!</v>
      </c>
      <c r="AJ18" s="75" t="e">
        <f t="shared" si="22"/>
        <v>#REF!</v>
      </c>
      <c r="AK18" s="75" t="e">
        <f>AK17-2.5</f>
        <v>#REF!</v>
      </c>
      <c r="AL18" s="76" t="e">
        <f t="shared" si="26"/>
        <v>#REF!</v>
      </c>
      <c r="AM18" s="73" t="e">
        <f t="shared" si="23"/>
        <v>#REF!</v>
      </c>
      <c r="AO18" s="69" t="e">
        <f t="shared" si="12"/>
        <v>#REF!</v>
      </c>
      <c r="AP18" s="88" t="e">
        <f t="shared" si="13"/>
        <v>#REF!</v>
      </c>
      <c r="AQ18" s="75" t="e">
        <f t="shared" si="14"/>
        <v>#REF!</v>
      </c>
      <c r="AR18" s="75" t="e">
        <f t="shared" si="15"/>
        <v>#REF!</v>
      </c>
      <c r="AS18" s="75" t="e">
        <f t="shared" si="16"/>
        <v>#REF!</v>
      </c>
      <c r="AT18" s="75" t="e">
        <f t="shared" si="17"/>
        <v>#REF!</v>
      </c>
      <c r="AU18" s="75" t="e">
        <f t="shared" si="18"/>
        <v>#REF!</v>
      </c>
      <c r="AV18" s="75" t="e">
        <f t="shared" si="19"/>
        <v>#REF!</v>
      </c>
      <c r="AW18" s="75" t="e">
        <f t="shared" si="25"/>
        <v>#REF!</v>
      </c>
      <c r="AX18" s="75"/>
      <c r="AY18" s="76" t="e">
        <f t="shared" si="21"/>
        <v>#REF!</v>
      </c>
      <c r="AZ18" s="73" t="e">
        <f t="shared" si="24"/>
        <v>#REF!</v>
      </c>
    </row>
    <row r="19" spans="1:52">
      <c r="A19" s="143" t="s">
        <v>79</v>
      </c>
      <c r="B19" s="17" t="s">
        <v>75</v>
      </c>
      <c r="C19" s="6">
        <v>2.3199999999999998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60</v>
      </c>
      <c r="E19" s="6">
        <v>4.05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62</v>
      </c>
      <c r="G19" s="6"/>
      <c r="H19" s="13">
        <f>IF(G19="",0,IF($B19="M Bobsled",VLOOKUP(G19,Men!J$5:L$66,2),IF($B19="M Skeleton",VLOOKUP(G19,Men!J$5:L$66,3),IF($B19="W Bobsled",VLOOKUP(G19,Women!J$5:L$66,2),IF($B19="W Skeleton",VLOOKUP(G19,Women!J$5:L$66,3),0)))))</f>
        <v>0</v>
      </c>
      <c r="I19" s="6">
        <v>7.4</v>
      </c>
      <c r="J19" s="13">
        <f>IF(I19="",0,IF($B19="M Bobsled",VLOOKUP(I19,Men!M$5:O$66,2),IF($B19="M Skeleton",VLOOKUP(I19,Men!M$5:O$66,3),IF($B19="W Bobsled",VLOOKUP(I19,Women!M$5:O$66,2),IF($B19="W Skeleton",VLOOKUP(I19,Women!M$5:O$66,3),0)))))</f>
        <v>55</v>
      </c>
      <c r="K19" s="7">
        <v>3.41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61</v>
      </c>
      <c r="M19" s="6">
        <v>3.03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83</v>
      </c>
      <c r="O19" s="6">
        <v>14.37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73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 t="shared" si="1"/>
        <v>394</v>
      </c>
      <c r="V19" s="94">
        <v>230</v>
      </c>
      <c r="W19" s="94">
        <v>28</v>
      </c>
      <c r="X19" s="120" t="str">
        <f t="shared" si="0"/>
        <v>Dominic Crucitti</v>
      </c>
      <c r="AB19" s="69" t="e">
        <f t="shared" si="2"/>
        <v>#REF!</v>
      </c>
      <c r="AC19" s="74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AK18-2.5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8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AX17-2.5</f>
        <v>#REF!</v>
      </c>
      <c r="AY19" s="76" t="e">
        <f t="shared" si="21"/>
        <v>#REF!</v>
      </c>
      <c r="AZ19" s="73" t="e">
        <f t="shared" si="24"/>
        <v>#REF!</v>
      </c>
    </row>
    <row r="20" spans="1:52">
      <c r="A20" s="143" t="s">
        <v>80</v>
      </c>
      <c r="B20" s="17" t="s">
        <v>75</v>
      </c>
      <c r="C20" s="6">
        <v>2.61</v>
      </c>
      <c r="D20" s="13">
        <f>IF(C20="",0,IF(B20="M Bobsled",VLOOKUP(C20,Men!D$5:F$66,2),IF(B20="M Skeleton",VLOOKUP(C20,Men!D$5:F$66,3),IF(B20="W Bobsled",VLOOKUP(C20,Women!D$5:F$66,2),IF(B20="W Skeleton",VLOOKUP(C20,Women!D$5:F$66,3),0)))))</f>
        <v>0</v>
      </c>
      <c r="E20" s="6">
        <v>4.6100000000000003</v>
      </c>
      <c r="F20" s="13">
        <f>IF(E20="",0,IF($B20="M Bobsled",VLOOKUP(E20,Men!G$5:I$66,2),IF($B20="M Skeleton",VLOOKUP(E20,Men!G$5:I$66,3),IF($B20="W Bobsled",VLOOKUP(E20,Women!G$5:I$66,2),IF($B20="W Skeleton",VLOOKUP(E20,Women!G$5:I$66,3),0)))))</f>
        <v>0</v>
      </c>
      <c r="G20" s="6"/>
      <c r="H20" s="13">
        <f>IF(G20="",0,IF($B20="M Bobsled",VLOOKUP(G20,Men!J$5:L$66,2),IF($B20="M Skeleton",VLOOKUP(G20,Men!J$5:L$66,3),IF($B20="W Bobsled",VLOOKUP(G20,Women!J$5:L$66,2),IF($B20="W Skeleton",VLOOKUP(G20,Women!J$5:L$66,3),0)))))</f>
        <v>0</v>
      </c>
      <c r="I20" s="6">
        <v>8.74</v>
      </c>
      <c r="J20" s="1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7">
        <v>4.08</v>
      </c>
      <c r="L20" s="12">
        <f>IF(K20="",0,IF($B20="M Bobsled",VLOOKUP(K20,Men!P$5:R$66,2),IF($B20="M Skeleton",VLOOKUP(K20,Men!P$5:R$66,3),IF($B20="W Bobsled",VLOOKUP(K20,Women!P$5:R$66,2),IF($B20="W Skeleton",VLOOKUP(K20,Women!P$5:R$66,3),0)))))</f>
        <v>0</v>
      </c>
      <c r="M20" s="6">
        <v>2.12</v>
      </c>
      <c r="N20" s="13">
        <f>IF(M20="",0,IF($B20="M Bobsled",VLOOKUP(M20,Men!S$5:U$68,2),IF($B20="M Skeleton",VLOOKUP(M20,Men!S$5:U$68,3),IF($B20="W Bobsled",VLOOKUP(M20,Women!S$5:U$67,2),IF($B20="W Skeleton",VLOOKUP(M20,Women!S$5:U$67,3),0)))))</f>
        <v>0</v>
      </c>
      <c r="O20" s="6">
        <v>8.92</v>
      </c>
      <c r="P20" s="13">
        <f>IF(O20="",0,IF($B20="M Bobsled",VLOOKUP(O20,Men!V$5:X$67,2),IF($B20="M Skeleton",VLOOKUP(O20,Men!V$5:X$67,3),IF($B20="W Bobsled",VLOOKUP(O20,Women!V$5:X$67,2),IF($B20="W Skeleton",VLOOKUP(O20,Women!V$5:X$67,3),0)))))</f>
        <v>0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 t="shared" si="1"/>
        <v>0</v>
      </c>
      <c r="V20" s="94">
        <v>220</v>
      </c>
      <c r="W20" s="94">
        <v>18</v>
      </c>
      <c r="X20" s="120" t="str">
        <f t="shared" si="0"/>
        <v>Merrick Flygare</v>
      </c>
      <c r="AB20" s="69" t="e">
        <f t="shared" si="2"/>
        <v>#REF!</v>
      </c>
      <c r="AC20" s="77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9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>
      <c r="A21" s="142" t="s">
        <v>81</v>
      </c>
      <c r="B21" s="17" t="s">
        <v>75</v>
      </c>
      <c r="C21" s="6">
        <v>2.27</v>
      </c>
      <c r="D21" s="13">
        <f>IF(C21="",0,IF(B21="M Bobsled",VLOOKUP(C21,Men!D$5:F$66,2),IF(B21="M Skeleton",VLOOKUP(C21,Men!D$5:F$66,3),IF(B21="W Bobsled",VLOOKUP(C21,Women!D$5:F$66,2),IF(B21="W Skeleton",VLOOKUP(C21,Women!D$5:F$66,3),0)))))</f>
        <v>68</v>
      </c>
      <c r="E21" s="6">
        <v>4.0199999999999996</v>
      </c>
      <c r="F21" s="13">
        <f>IF(E21="",0,IF($B21="M Bobsled",VLOOKUP(E21,Men!G$5:I$66,2),IF($B21="M Skeleton",VLOOKUP(E21,Men!G$5:I$66,3),IF($B21="W Bobsled",VLOOKUP(E21,Women!G$5:I$66,2),IF($B21="W Skeleton",VLOOKUP(E21,Women!G$5:I$66,3),0)))))</f>
        <v>64</v>
      </c>
      <c r="G21" s="6"/>
      <c r="H21" s="13">
        <f>IF(G21="",0,IF($B21="M Bobsled",VLOOKUP(G21,Men!J$5:L$66,2),IF($B21="M Skeleton",VLOOKUP(G21,Men!J$5:L$66,3),IF($B21="W Bobsled",VLOOKUP(G21,Women!J$5:L$66,2),IF($B21="W Skeleton",VLOOKUP(G21,Women!J$5:L$66,3),0)))))</f>
        <v>0</v>
      </c>
      <c r="I21" s="6">
        <v>7.3</v>
      </c>
      <c r="J21" s="13">
        <f>IF(I21="",0,IF($B21="M Bobsled",VLOOKUP(I21,Men!M$5:O$66,2),IF($B21="M Skeleton",VLOOKUP(I21,Men!M$5:O$66,3),IF($B21="W Bobsled",VLOOKUP(I21,Women!M$5:O$66,2),IF($B21="W Skeleton",VLOOKUP(I21,Women!M$5:O$66,3),0)))))</f>
        <v>60</v>
      </c>
      <c r="K21" s="7">
        <v>3.4</v>
      </c>
      <c r="L21" s="12">
        <f>IF(K21="",0,IF($B21="M Bobsled",VLOOKUP(K21,Men!P$5:R$66,2),IF($B21="M Skeleton",VLOOKUP(K21,Men!P$5:R$66,3),IF($B21="W Bobsled",VLOOKUP(K21,Women!P$5:R$66,2),IF($B21="W Skeleton",VLOOKUP(K21,Women!P$5:R$66,3),0)))))</f>
        <v>62</v>
      </c>
      <c r="M21" s="101">
        <v>2.71</v>
      </c>
      <c r="N21" s="13">
        <f>IF(M21="",0,IF($B21="M Bobsled",VLOOKUP(M21,Men!S$5:U$68,2),IF($B21="M Skeleton",VLOOKUP(M21,Men!S$5:U$68,3),IF($B21="W Bobsled",VLOOKUP(M21,Women!S$5:U$67,2),IF($B21="W Skeleton",VLOOKUP(M21,Women!S$5:U$67,3),0)))))</f>
        <v>66</v>
      </c>
      <c r="O21" s="6">
        <v>13.47</v>
      </c>
      <c r="P21" s="13">
        <f>IF(O21="",0,IF($B21="M Bobsled",VLOOKUP(O21,Men!V$5:X$67,2),IF($B21="M Skeleton",VLOOKUP(O21,Men!V$5:X$67,3),IF($B21="W Bobsled",VLOOKUP(O21,Women!V$5:X$67,2),IF($B21="W Skeleton",VLOOKUP(O21,Women!V$5:X$67,3),0)))))</f>
        <v>64</v>
      </c>
      <c r="Q21" s="101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384</v>
      </c>
      <c r="V21" s="94">
        <v>215</v>
      </c>
      <c r="W21" s="94">
        <v>30</v>
      </c>
      <c r="X21" s="120" t="str">
        <f t="shared" si="0"/>
        <v>Brandon McKinney</v>
      </c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/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>
      <c r="A22" s="143" t="s">
        <v>82</v>
      </c>
      <c r="B22" s="17" t="s">
        <v>75</v>
      </c>
      <c r="C22" s="6">
        <v>2.2799999999999998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66</v>
      </c>
      <c r="E22" s="6">
        <v>4.05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62</v>
      </c>
      <c r="G22" s="6"/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>
        <v>7.89</v>
      </c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3.48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56</v>
      </c>
      <c r="M22" s="6">
        <v>2.77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69</v>
      </c>
      <c r="O22" s="6">
        <v>15.19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81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334</v>
      </c>
      <c r="V22" s="94">
        <v>257</v>
      </c>
      <c r="W22" s="94">
        <v>24</v>
      </c>
      <c r="X22" s="120" t="str">
        <f t="shared" si="0"/>
        <v>Craig Merkley</v>
      </c>
      <c r="AB22" s="69" t="e">
        <f t="shared" si="2"/>
        <v>#REF!</v>
      </c>
      <c r="AC22" s="74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8" t="e">
        <f>AK20-2.5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8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/>
      <c r="AZ22" s="73" t="e">
        <f t="shared" si="24"/>
        <v>#REF!</v>
      </c>
    </row>
    <row r="23" spans="1:52">
      <c r="A23" s="143"/>
      <c r="B23" s="18"/>
      <c r="C23" s="6"/>
      <c r="D23" s="13">
        <f>IF(C23="",0,IF(B23="M Bobsled",VLOOKUP(C23,Men!D$5:F$66,2),IF(B23="M Skeleton",VLOOKUP(C23,Men!D$5:F$66,3),IF(B23="W Bobsled",VLOOKUP(C23,Women!D$5:F$66,2),IF(B23="W Skeleton",VLOOKUP(C23,Women!D$5:F$66,3),0)))))</f>
        <v>0</v>
      </c>
      <c r="E23" s="6"/>
      <c r="F23" s="13">
        <f>IF(E23="",0,IF($B23="M Bobsled",VLOOKUP(E23,Men!G$5:I$66,2),IF($B23="M Skeleton",VLOOKUP(E23,Men!G$5:I$66,3),IF($B23="W Bobsled",VLOOKUP(E23,Women!G$5:I$66,2),IF($B23="W Skeleton",VLOOKUP(E23,Women!G$5:I$66,3),0)))))</f>
        <v>0</v>
      </c>
      <c r="G23" s="6"/>
      <c r="H23" s="13">
        <f>IF(G23="",0,IF($B23="M Bobsled",VLOOKUP(G23,Men!J$5:L$66,2),IF($B23="M Skeleton",VLOOKUP(G23,Men!J$5:L$66,3),IF($B23="W Bobsled",VLOOKUP(G23,Women!J$5:L$66,2),IF($B23="W Skeleton",VLOOKUP(G23,Women!J$5:L$66,3),0)))))</f>
        <v>0</v>
      </c>
      <c r="I23" s="6"/>
      <c r="J23" s="13">
        <f>IF(I23="",0,IF($B23="M Bobsled",VLOOKUP(I23,Men!M$5:O$66,2),IF($B23="M Skeleton",VLOOKUP(I23,Men!M$5:O$66,3),IF($B23="W Bobsled",VLOOKUP(I23,Women!M$5:O$66,2),IF($B23="W Skeleton",VLOOKUP(I23,Women!M$5:O$66,3),0)))))</f>
        <v>0</v>
      </c>
      <c r="K23" s="7"/>
      <c r="L23" s="12">
        <f>IF(K23="",0,IF($B23="M Bobsled",VLOOKUP(K23,Men!P$5:R$66,2),IF($B23="M Skeleton",VLOOKUP(K23,Men!P$5:R$66,3),IF($B23="W Bobsled",VLOOKUP(K23,Women!P$5:R$66,2),IF($B23="W Skeleton",VLOOKUP(K23,Women!P$5:R$66,3),0)))))</f>
        <v>0</v>
      </c>
      <c r="M23" s="6"/>
      <c r="N23" s="13">
        <f>IF(M23="",0,IF($B23="M Bobsled",VLOOKUP(M23,Men!S$5:U$68,2),IF($B23="M Skeleton",VLOOKUP(M23,Men!S$5:U$68,3),IF($B23="W Bobsled",VLOOKUP(M23,Women!S$5:U$67,2),IF($B23="W Skeleton",VLOOKUP(M23,Women!S$5:U$67,3),0)))))</f>
        <v>0</v>
      </c>
      <c r="O23" s="6"/>
      <c r="P23" s="13">
        <f>IF(O23="",0,IF($B23="M Bobsled",VLOOKUP(O23,Men!V$5:X$67,2),IF($B23="M Skeleton",VLOOKUP(O23,Men!V$5:X$67,3),IF($B23="W Bobsled",VLOOKUP(O23,Women!V$5:X$67,2),IF($B23="W Skeleton",VLOOKUP(O23,Women!V$5:X$67,3),0)))))</f>
        <v>0</v>
      </c>
      <c r="Q23" s="6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 t="shared" si="1"/>
        <v>0</v>
      </c>
      <c r="V23" s="94"/>
      <c r="W23" s="94"/>
      <c r="X23" s="120">
        <f t="shared" si="0"/>
        <v>0</v>
      </c>
      <c r="AB23" s="69" t="e">
        <f>#REF!-1</f>
        <v>#REF!</v>
      </c>
      <c r="AC23" s="74" t="e">
        <f>#REF!+0.0067</f>
        <v>#REF!</v>
      </c>
      <c r="AD23" s="75" t="e">
        <f>#REF!+0.013</f>
        <v>#REF!</v>
      </c>
      <c r="AE23" s="75" t="e">
        <f>#REF!+0.016</f>
        <v>#REF!</v>
      </c>
      <c r="AF23" s="75" t="e">
        <f>#REF!+0.02</f>
        <v>#REF!</v>
      </c>
      <c r="AG23" s="75" t="e">
        <f>#REF!+0.013</f>
        <v>#REF!</v>
      </c>
      <c r="AH23" s="75" t="e">
        <f>#REF!+0.015</f>
        <v>#REF!</v>
      </c>
      <c r="AI23" s="75" t="e">
        <f>#REF!-0.5</f>
        <v>#REF!</v>
      </c>
      <c r="AJ23" s="75" t="e">
        <f>#REF!-0.1</f>
        <v>#REF!</v>
      </c>
      <c r="AK23" s="78" t="e">
        <f>#REF!-2.5</f>
        <v>#REF!</v>
      </c>
      <c r="AL23" s="76" t="e">
        <f>#REF!-2.5</f>
        <v>#REF!</v>
      </c>
      <c r="AM23" s="73" t="e">
        <f>#REF!-1</f>
        <v>#REF!</v>
      </c>
      <c r="AO23" s="69" t="e">
        <f>#REF!-1</f>
        <v>#REF!</v>
      </c>
      <c r="AP23" s="88" t="e">
        <f>#REF!+0.0067</f>
        <v>#REF!</v>
      </c>
      <c r="AQ23" s="75" t="e">
        <f>#REF!+0.013</f>
        <v>#REF!</v>
      </c>
      <c r="AR23" s="75" t="e">
        <f>#REF!+0.016</f>
        <v>#REF!</v>
      </c>
      <c r="AS23" s="75" t="e">
        <f>#REF!+0.02</f>
        <v>#REF!</v>
      </c>
      <c r="AT23" s="75" t="e">
        <f>#REF!+0.013</f>
        <v>#REF!</v>
      </c>
      <c r="AU23" s="75" t="e">
        <f>#REF!+0.0175</f>
        <v>#REF!</v>
      </c>
      <c r="AV23" s="75" t="e">
        <f>#REF!-0.3</f>
        <v>#REF!</v>
      </c>
      <c r="AW23" s="75" t="e">
        <f>#REF!-0.1</f>
        <v>#REF!</v>
      </c>
      <c r="AX23" s="75"/>
      <c r="AY23" s="76"/>
      <c r="AZ23" s="73" t="e">
        <f>#REF!-1</f>
        <v>#REF!</v>
      </c>
    </row>
    <row r="24" spans="1:52">
      <c r="A24" s="142" t="s">
        <v>84</v>
      </c>
      <c r="B24" s="18" t="s">
        <v>83</v>
      </c>
      <c r="C24" s="6">
        <v>2.42</v>
      </c>
      <c r="D24" s="13">
        <f>IF(C24="",0,IF(B24="M Bobsled",VLOOKUP(C24,Men!D$5:F$66,2),IF(B24="M Skeleton",VLOOKUP(C24,Men!D$5:F$66,3),IF(B24="W Bobsled",VLOOKUP(C24,Women!D$5:F$66,2),IF(B24="W Skeleton",VLOOKUP(C24,Women!D$5:F$66,3),0)))))</f>
        <v>68</v>
      </c>
      <c r="E24" s="6">
        <v>4.24</v>
      </c>
      <c r="F24" s="13">
        <f>IF(E24="",0,IF($B24="M Bobsled",VLOOKUP(E24,Men!G$5:I$66,2),IF($B24="M Skeleton",VLOOKUP(E24,Men!G$5:I$66,3),IF($B24="W Bobsled",VLOOKUP(E24,Women!G$5:I$66,2),IF($B24="W Skeleton",VLOOKUP(E24,Women!G$5:I$66,3),0)))))</f>
        <v>70</v>
      </c>
      <c r="G24" s="6">
        <v>6.14</v>
      </c>
      <c r="H24" s="13">
        <f>IF(G24="",0,IF($B24="M Bobsled",VLOOKUP(G24,Men!J$5:L$66,2),IF($B24="M Skeleton",VLOOKUP(G24,Men!J$5:L$66,3),IF($B24="W Bobsled",VLOOKUP(G24,Women!J$5:L$66,2),IF($B24="W Skeleton",VLOOKUP(G24,Women!J$5:L$66,3),0)))))</f>
        <v>66</v>
      </c>
      <c r="I24" s="6"/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>
        <v>3.72</v>
      </c>
      <c r="L24" s="12">
        <f>IF(K24="",0,IF($B24="M Bobsled",VLOOKUP(K24,Men!P$5:R$66,2),IF($B24="M Skeleton",VLOOKUP(K24,Men!P$5:R$66,3),IF($B24="W Bobsled",VLOOKUP(K24,Women!P$5:R$66,2),IF($B24="W Skeleton",VLOOKUP(K24,Women!P$5:R$66,3),0)))))</f>
        <v>76</v>
      </c>
      <c r="M24" s="6">
        <v>2.36</v>
      </c>
      <c r="N24" s="13">
        <f>IF(M24="",0,IF($B24="M Bobsled",VLOOKUP(M24,Men!S$5:U$68,2),IF($B24="M Skeleton",VLOOKUP(M24,Men!S$5:U$68,3),IF($B24="W Bobsled",VLOOKUP(M24,Women!S$5:U$67,2),IF($B24="W Skeleton",VLOOKUP(M24,Women!S$5:U$67,3),0)))))</f>
        <v>66</v>
      </c>
      <c r="O24" s="6">
        <v>12.8</v>
      </c>
      <c r="P24" s="13">
        <f>IF(O24="",0,IF($B24="M Bobsled",VLOOKUP(O24,Men!V$5:X$67,2),IF($B24="M Skeleton",VLOOKUP(O24,Men!V$5:X$67,3),IF($B24="W Bobsled",VLOOKUP(O24,Women!V$5:X$67,2),IF($B24="W Skeleton",VLOOKUP(O24,Women!V$5:X$67,3),0)))))</f>
        <v>89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435</v>
      </c>
      <c r="V24" s="94">
        <v>139</v>
      </c>
      <c r="W24" s="94">
        <v>22</v>
      </c>
      <c r="X24" s="120" t="str">
        <f t="shared" si="0"/>
        <v>Erin Merkely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AK23-2.5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 t="e">
        <f>#REF!-2.5</f>
        <v>#REF!</v>
      </c>
      <c r="AY24" s="76" t="e">
        <f>#REF!-2.5</f>
        <v>#REF!</v>
      </c>
      <c r="AZ24" s="73" t="e">
        <f t="shared" si="24"/>
        <v>#REF!</v>
      </c>
    </row>
    <row r="25" spans="1:52">
      <c r="A25" s="143" t="s">
        <v>85</v>
      </c>
      <c r="B25" s="17" t="s">
        <v>83</v>
      </c>
      <c r="C25" s="6">
        <v>2.2799999999999998</v>
      </c>
      <c r="D25" s="13">
        <f>IF(C25="",0,IF(B25="M Bobsled",VLOOKUP(C25,Men!D$5:F$66,2),IF(B25="M Skeleton",VLOOKUP(C25,Men!D$5:F$66,3),IF(B25="W Bobsled",VLOOKUP(C25,Women!D$5:F$66,2),IF(B25="W Skeleton",VLOOKUP(C25,Women!D$5:F$66,3),0)))))</f>
        <v>89</v>
      </c>
      <c r="E25" s="6">
        <v>4.1100000000000003</v>
      </c>
      <c r="F25" s="13">
        <f>IF(E25="",0,IF($B25="M Bobsled",VLOOKUP(E25,Men!G$5:I$66,2),IF($B25="M Skeleton",VLOOKUP(E25,Men!G$5:I$66,3),IF($B25="W Bobsled",VLOOKUP(E25,Women!G$5:I$66,2),IF($B25="W Skeleton",VLOOKUP(E25,Women!G$5:I$66,3),0)))))</f>
        <v>80</v>
      </c>
      <c r="G25" s="6">
        <v>5.87</v>
      </c>
      <c r="H25" s="13">
        <f>IF(G25="",0,IF($B25="M Bobsled",VLOOKUP(G25,Men!J$5:L$66,2),IF($B25="M Skeleton",VLOOKUP(G25,Men!J$5:L$66,3),IF($B25="W Bobsled",VLOOKUP(G25,Women!J$5:L$66,2),IF($B25="W Skeleton",VLOOKUP(G25,Women!J$5:L$66,3),0)))))</f>
        <v>83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5">
        <v>3.59</v>
      </c>
      <c r="L25" s="12">
        <f>IF(K25="",0,IF($B25="M Bobsled",VLOOKUP(K25,Men!P$5:R$66,2),IF($B25="M Skeleton",VLOOKUP(K25,Men!P$5:R$66,3),IF($B25="W Bobsled",VLOOKUP(K25,Women!P$5:R$66,2),IF($B25="W Skeleton",VLOOKUP(K25,Women!P$5:R$66,3),0)))))</f>
        <v>86</v>
      </c>
      <c r="M25" s="6">
        <v>2.71</v>
      </c>
      <c r="N25" s="13">
        <f>IF(M25="",0,IF($B25="M Bobsled",VLOOKUP(M25,Men!S$5:U$68,2),IF($B25="M Skeleton",VLOOKUP(M25,Men!S$5:U$68,3),IF($B25="W Bobsled",VLOOKUP(M25,Women!S$5:U$67,2),IF($B25="W Skeleton",VLOOKUP(M25,Women!S$5:U$67,3),0)))))</f>
        <v>85</v>
      </c>
      <c r="O25" s="6">
        <v>15.21</v>
      </c>
      <c r="P25" s="13">
        <f>IF(O25="",0,IF($B25="M Bobsled",VLOOKUP(O25,Men!V$5:X$67,2),IF($B25="M Skeleton",VLOOKUP(O25,Men!V$5:X$67,3),IF($B25="W Bobsled",VLOOKUP(O25,Women!V$5:X$67,2),IF($B25="W Skeleton",VLOOKUP(O25,Women!V$5:X$67,3),0)))))</f>
        <v>100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523</v>
      </c>
      <c r="V25" s="94">
        <v>165</v>
      </c>
      <c r="W25" s="94">
        <v>27</v>
      </c>
      <c r="X25" s="120" t="str">
        <f t="shared" si="0"/>
        <v>Katelyn Kelly</v>
      </c>
      <c r="AB25" s="69" t="e">
        <f t="shared" si="2"/>
        <v>#REF!</v>
      </c>
      <c r="AC25" s="77" t="e">
        <f t="shared" si="3"/>
        <v>#REF!</v>
      </c>
      <c r="AD25" s="75" t="e">
        <f t="shared" si="4"/>
        <v>#REF!</v>
      </c>
      <c r="AE25" s="75" t="e">
        <f t="shared" si="5"/>
        <v>#REF!</v>
      </c>
      <c r="AF25" s="75" t="e">
        <f t="shared" si="6"/>
        <v>#REF!</v>
      </c>
      <c r="AG25" s="75" t="e">
        <f t="shared" si="7"/>
        <v>#REF!</v>
      </c>
      <c r="AH25" s="75" t="e">
        <f t="shared" si="8"/>
        <v>#REF!</v>
      </c>
      <c r="AI25" s="75" t="e">
        <f t="shared" ref="AI25:AI60" si="27">AI24-0.25</f>
        <v>#REF!</v>
      </c>
      <c r="AJ25" s="75" t="e">
        <f t="shared" si="22"/>
        <v>#REF!</v>
      </c>
      <c r="AK25" s="78"/>
      <c r="AL25" s="76" t="e">
        <f t="shared" si="26"/>
        <v>#REF!</v>
      </c>
      <c r="AM25" s="73" t="e">
        <f t="shared" si="23"/>
        <v>#REF!</v>
      </c>
      <c r="AO25" s="69" t="e">
        <f t="shared" si="12"/>
        <v>#REF!</v>
      </c>
      <c r="AP25" s="89" t="e">
        <f t="shared" si="13"/>
        <v>#REF!</v>
      </c>
      <c r="AQ25" s="75" t="e">
        <f t="shared" si="14"/>
        <v>#REF!</v>
      </c>
      <c r="AR25" s="75" t="e">
        <f t="shared" si="15"/>
        <v>#REF!</v>
      </c>
      <c r="AS25" s="75" t="e">
        <f t="shared" si="16"/>
        <v>#REF!</v>
      </c>
      <c r="AT25" s="75" t="e">
        <f t="shared" si="17"/>
        <v>#REF!</v>
      </c>
      <c r="AU25" s="75" t="e">
        <f t="shared" si="18"/>
        <v>#REF!</v>
      </c>
      <c r="AV25" s="75" t="e">
        <f t="shared" si="19"/>
        <v>#REF!</v>
      </c>
      <c r="AW25" s="75" t="e">
        <f t="shared" si="25"/>
        <v>#REF!</v>
      </c>
      <c r="AX25" s="75"/>
      <c r="AY25" s="76"/>
      <c r="AZ25" s="73" t="e">
        <f t="shared" si="24"/>
        <v>#REF!</v>
      </c>
    </row>
    <row r="26" spans="1:52">
      <c r="A26" s="142" t="s">
        <v>86</v>
      </c>
      <c r="B26" s="17" t="s">
        <v>83</v>
      </c>
      <c r="C26" s="6">
        <v>2.5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56</v>
      </c>
      <c r="E26" s="6">
        <v>4.46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54</v>
      </c>
      <c r="G26" s="6">
        <v>6.41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50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5">
        <v>3.92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60</v>
      </c>
      <c r="M26" s="6">
        <v>2.27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62</v>
      </c>
      <c r="O26" s="6">
        <v>10.62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71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353</v>
      </c>
      <c r="V26" s="94">
        <v>128</v>
      </c>
      <c r="W26" s="94">
        <v>23</v>
      </c>
      <c r="X26" s="120" t="str">
        <f t="shared" si="0"/>
        <v>Melanie Bertotto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27"/>
        <v>#REF!</v>
      </c>
      <c r="AJ26" s="75" t="e">
        <f t="shared" si="22"/>
        <v>#REF!</v>
      </c>
      <c r="AK26" s="78" t="e">
        <f>AK24-2.5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AX24-2.5</f>
        <v>#REF!</v>
      </c>
      <c r="AY26" s="76" t="e">
        <f>AY24-2.5</f>
        <v>#REF!</v>
      </c>
      <c r="AZ26" s="73" t="e">
        <f t="shared" si="24"/>
        <v>#REF!</v>
      </c>
    </row>
    <row r="27" spans="1:52">
      <c r="A27" s="142" t="s">
        <v>87</v>
      </c>
      <c r="B27" s="17" t="s">
        <v>83</v>
      </c>
      <c r="C27" s="6">
        <v>2.5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56</v>
      </c>
      <c r="E27" s="6">
        <v>4.43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56</v>
      </c>
      <c r="G27" s="6">
        <v>6.41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50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3.88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64</v>
      </c>
      <c r="M27" s="6">
        <v>2.17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56</v>
      </c>
      <c r="O27" s="6">
        <v>11.2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77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359</v>
      </c>
      <c r="V27" s="94">
        <v>140</v>
      </c>
      <c r="W27" s="94">
        <v>29</v>
      </c>
      <c r="X27" s="120" t="str">
        <f t="shared" si="0"/>
        <v>Erica Thompson</v>
      </c>
      <c r="AB27" s="69" t="e">
        <f t="shared" si="2"/>
        <v>#REF!</v>
      </c>
      <c r="AC27" s="74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si="27"/>
        <v>#REF!</v>
      </c>
      <c r="AJ27" s="75" t="e">
        <f t="shared" si="22"/>
        <v>#REF!</v>
      </c>
      <c r="AK27" s="78" t="e">
        <f>AK26-2.5</f>
        <v>#REF!</v>
      </c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8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>
      <c r="A28" s="142" t="s">
        <v>88</v>
      </c>
      <c r="B28" s="17" t="s">
        <v>83</v>
      </c>
      <c r="C28" s="6">
        <v>2.58</v>
      </c>
      <c r="D28" s="13">
        <f>IF(C28="",0,IF(B28="M Bobsled",VLOOKUP(C28,Men!D$5:F$66,2),IF(B28="M Skeleton",VLOOKUP(C28,Men!D$5:F$66,3),IF(B28="W Bobsled",VLOOKUP(C28,Women!D$5:F$66,2),IF(B28="W Skeleton",VLOOKUP(C28,Women!D$5:F$66,3),0)))))</f>
        <v>0</v>
      </c>
      <c r="E28" s="6">
        <v>4.6500000000000004</v>
      </c>
      <c r="F28" s="13">
        <f>IF(E28="",0,IF($B28="M Bobsled",VLOOKUP(E28,Men!G$5:I$66,2),IF($B28="M Skeleton",VLOOKUP(E28,Men!G$5:I$66,3),IF($B28="W Bobsled",VLOOKUP(E28,Women!G$5:I$66,2),IF($B28="W Skeleton",VLOOKUP(E28,Women!G$5:I$66,3),0)))))</f>
        <v>0</v>
      </c>
      <c r="G28" s="6">
        <v>6.7</v>
      </c>
      <c r="H28" s="13">
        <f>IF(G28="",0,IF($B28="M Bobsled",VLOOKUP(G28,Men!J$5:L$66,2),IF($B28="M Skeleton",VLOOKUP(G28,Men!J$5:L$66,3),IF($B28="W Bobsled",VLOOKUP(G28,Women!J$5:L$66,2),IF($B28="W Skeleton",VLOOKUP(G28,Women!J$5:L$66,3),0)))))</f>
        <v>0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>
        <v>4.07</v>
      </c>
      <c r="L28" s="12">
        <f>IF(K28="",0,IF($B28="M Bobsled",VLOOKUP(K28,Men!P$5:R$66,2),IF($B28="M Skeleton",VLOOKUP(K28,Men!P$5:R$66,3),IF($B28="W Bobsled",VLOOKUP(K28,Women!P$5:R$66,2),IF($B28="W Skeleton",VLOOKUP(K28,Women!P$5:R$66,3),0)))))</f>
        <v>0</v>
      </c>
      <c r="M28" s="6">
        <v>2.15</v>
      </c>
      <c r="N28" s="13">
        <f>IF(M28="",0,IF($B28="M Bobsled",VLOOKUP(M28,Men!S$5:U$68,2),IF($B28="M Skeleton",VLOOKUP(M28,Men!S$5:U$68,3),IF($B28="W Bobsled",VLOOKUP(M28,Women!S$5:U$67,2),IF($B28="W Skeleton",VLOOKUP(M28,Women!S$5:U$67,3),0)))))</f>
        <v>55</v>
      </c>
      <c r="O28" s="6">
        <v>11.02</v>
      </c>
      <c r="P28" s="13">
        <f>IF(O28="",0,IF($B28="M Bobsled",VLOOKUP(O28,Men!V$5:X$67,2),IF($B28="M Skeleton",VLOOKUP(O28,Men!V$5:X$67,3),IF($B28="W Bobsled",VLOOKUP(O28,Women!V$5:X$67,2),IF($B28="W Skeleton",VLOOKUP(O28,Women!V$5:X$67,3),0)))))</f>
        <v>75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130</v>
      </c>
      <c r="V28" s="94">
        <v>110</v>
      </c>
      <c r="W28" s="94">
        <v>13</v>
      </c>
      <c r="X28" s="120" t="str">
        <f t="shared" si="0"/>
        <v>Sophia Price</v>
      </c>
      <c r="AB28" s="69" t="e">
        <f t="shared" si="2"/>
        <v>#REF!</v>
      </c>
      <c r="AC28" s="77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AK27-2.5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9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>
      <c r="A29" s="142" t="s">
        <v>89</v>
      </c>
      <c r="B29" s="17" t="s">
        <v>83</v>
      </c>
      <c r="C29" s="6">
        <v>2.58</v>
      </c>
      <c r="D29" s="13">
        <f>IF(C29="",0,IF(B29="M Bobsled",VLOOKUP(C29,Men!D$5:F$66,2),IF(B29="M Skeleton",VLOOKUP(C29,Men!D$5:F$66,3),IF(B29="W Bobsled",VLOOKUP(C29,Women!D$5:F$66,2),IF(B29="W Skeleton",VLOOKUP(C29,Women!D$5:F$66,3),0)))))</f>
        <v>0</v>
      </c>
      <c r="E29" s="6">
        <v>4.7</v>
      </c>
      <c r="F29" s="13">
        <f>IF(E29="",0,IF($B29="M Bobsled",VLOOKUP(E29,Men!G$5:I$66,2),IF($B29="M Skeleton",VLOOKUP(E29,Men!G$5:I$66,3),IF($B29="W Bobsled",VLOOKUP(E29,Women!G$5:I$66,2),IF($B29="W Skeleton",VLOOKUP(E29,Women!G$5:I$66,3),0)))))</f>
        <v>0</v>
      </c>
      <c r="G29" s="6">
        <v>6.89</v>
      </c>
      <c r="H29" s="13">
        <f>IF(G29="",0,IF($B29="M Bobsled",VLOOKUP(G29,Men!J$5:L$66,2),IF($B29="M Skeleton",VLOOKUP(G29,Men!J$5:L$66,3),IF($B29="W Bobsled",VLOOKUP(G29,Women!J$5:L$66,2),IF($B29="W Skeleton",VLOOKUP(G29,Women!J$5:L$66,3),0)))))</f>
        <v>0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>
        <v>4.29</v>
      </c>
      <c r="L29" s="12">
        <f>IF(K29="",0,IF($B29="M Bobsled",VLOOKUP(K29,Men!P$5:R$66,2),IF($B29="M Skeleton",VLOOKUP(K29,Men!P$5:R$66,3),IF($B29="W Bobsled",VLOOKUP(K29,Women!P$5:R$66,2),IF($B29="W Skeleton",VLOOKUP(K29,Women!P$5:R$66,3),0)))))</f>
        <v>0</v>
      </c>
      <c r="M29" s="6">
        <v>2.14</v>
      </c>
      <c r="N29" s="13">
        <f>IF(M29="",0,IF($B29="M Bobsled",VLOOKUP(M29,Men!S$5:U$68,2),IF($B29="M Skeleton",VLOOKUP(M29,Men!S$5:U$68,3),IF($B29="W Bobsled",VLOOKUP(M29,Women!S$5:U$67,2),IF($B29="W Skeleton",VLOOKUP(M29,Women!S$5:U$67,3),0)))))</f>
        <v>55</v>
      </c>
      <c r="O29" s="6">
        <v>9.4</v>
      </c>
      <c r="P29" s="13">
        <f>IF(O29="",0,IF($B29="M Bobsled",VLOOKUP(O29,Men!V$5:X$67,2),IF($B29="M Skeleton",VLOOKUP(O29,Men!V$5:X$67,3),IF($B29="W Bobsled",VLOOKUP(O29,Women!V$5:X$67,2),IF($B29="W Skeleton",VLOOKUP(O29,Women!V$5:X$67,3),0)))))</f>
        <v>58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113</v>
      </c>
      <c r="V29" s="94">
        <v>130</v>
      </c>
      <c r="W29" s="94">
        <v>31</v>
      </c>
      <c r="X29" s="120" t="str">
        <f t="shared" si="0"/>
        <v>Liz Swaney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>
      <c r="A30" s="142" t="s">
        <v>90</v>
      </c>
      <c r="B30" s="17" t="s">
        <v>83</v>
      </c>
      <c r="C30" s="6">
        <v>2.65</v>
      </c>
      <c r="D30" s="13">
        <f>IF(C30="",0,IF(B30="M Bobsled",VLOOKUP(C30,Men!D$5:F$66,2),IF(B30="M Skeleton",VLOOKUP(C30,Men!D$5:F$66,3),IF(B30="W Bobsled",VLOOKUP(C30,Women!D$5:F$66,2),IF(B30="W Skeleton",VLOOKUP(C30,Women!D$5:F$66,3),0)))))</f>
        <v>0</v>
      </c>
      <c r="E30" s="6">
        <v>4.75</v>
      </c>
      <c r="F30" s="13">
        <f>IF(E30="",0,IF($B30="M Bobsled",VLOOKUP(E30,Men!G$5:I$66,2),IF($B30="M Skeleton",VLOOKUP(E30,Men!G$5:I$66,3),IF($B30="W Bobsled",VLOOKUP(E30,Women!G$5:I$66,2),IF($B30="W Skeleton",VLOOKUP(E30,Women!G$5:I$66,3),0)))))</f>
        <v>0</v>
      </c>
      <c r="G30" s="6">
        <v>6.9</v>
      </c>
      <c r="H30" s="13">
        <f>IF(G30="",0,IF($B30="M Bobsled",VLOOKUP(G30,Men!J$5:L$66,2),IF($B30="M Skeleton",VLOOKUP(G30,Men!J$5:L$66,3),IF($B30="W Bobsled",VLOOKUP(G30,Women!J$5:L$66,2),IF($B30="W Skeleton",VLOOKUP(G30,Women!J$5:L$66,3),0)))))</f>
        <v>0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>
        <v>4.25</v>
      </c>
      <c r="L30" s="12">
        <f>IF(K30="",0,IF($B30="M Bobsled",VLOOKUP(K30,Men!P$5:R$66,2),IF($B30="M Skeleton",VLOOKUP(K30,Men!P$5:R$66,3),IF($B30="W Bobsled",VLOOKUP(K30,Women!P$5:R$66,2),IF($B30="W Skeleton",VLOOKUP(K30,Women!P$5:R$66,3),0)))))</f>
        <v>0</v>
      </c>
      <c r="M30" s="6">
        <v>2.02</v>
      </c>
      <c r="N30" s="13">
        <f>IF(M30="",0,IF($B30="M Bobsled",VLOOKUP(M30,Men!S$5:U$68,2),IF($B30="M Skeleton",VLOOKUP(M30,Men!S$5:U$68,3),IF($B30="W Bobsled",VLOOKUP(M30,Women!S$5:U$67,2),IF($B30="W Skeleton",VLOOKUP(M30,Women!S$5:U$67,3),0)))))</f>
        <v>0</v>
      </c>
      <c r="O30" s="6">
        <v>9.73</v>
      </c>
      <c r="P30" s="13">
        <f>IF(O30="",0,IF($B30="M Bobsled",VLOOKUP(O30,Men!V$5:X$67,2),IF($B30="M Skeleton",VLOOKUP(O30,Men!V$5:X$67,3),IF($B30="W Bobsled",VLOOKUP(O30,Women!V$5:X$67,2),IF($B30="W Skeleton",VLOOKUP(O30,Women!V$5:X$67,3),0)))))</f>
        <v>62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62</v>
      </c>
      <c r="V30" s="94">
        <v>125</v>
      </c>
      <c r="W30" s="94">
        <v>27</v>
      </c>
      <c r="X30" s="120" t="str">
        <f t="shared" si="0"/>
        <v>Nicole Przybyla</v>
      </c>
      <c r="AB30" s="69" t="e">
        <f t="shared" si="2"/>
        <v>#REF!</v>
      </c>
      <c r="AC30" s="74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/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8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>
      <c r="A31" s="143"/>
      <c r="B31" s="18"/>
      <c r="C31" s="6"/>
      <c r="D31" s="13">
        <f>IF(C31="",0,IF(B31="M Bobsled",VLOOKUP(C31,Men!D$5:F$66,2),IF(B31="M Skeleton",VLOOKUP(C31,Men!D$5:F$66,3),IF(B31="W Bobsled",VLOOKUP(C31,Women!D$5:F$66,2),IF(B31="W Skeleton",VLOOKUP(C31,Women!D$5:F$66,3),0)))))</f>
        <v>0</v>
      </c>
      <c r="E31" s="6"/>
      <c r="F31" s="13">
        <f>IF(E31="",0,IF($B31="M Bobsled",VLOOKUP(E31,Men!G$5:I$66,2),IF($B31="M Skeleton",VLOOKUP(E31,Men!G$5:I$66,3),IF($B31="W Bobsled",VLOOKUP(E31,Women!G$5:I$66,2),IF($B31="W Skeleton",VLOOKUP(E31,Women!G$5:I$66,3),0)))))</f>
        <v>0</v>
      </c>
      <c r="G31" s="6"/>
      <c r="H31" s="13">
        <f>IF(G31="",0,IF($B31="M Bobsled",VLOOKUP(G31,Men!J$5:L$66,2),IF($B31="M Skeleton",VLOOKUP(G31,Men!J$5:L$66,3),IF($B31="W Bobsled",VLOOKUP(G31,Women!J$5:L$66,2),IF($B31="W Skeleton",VLOOKUP(G31,Women!J$5:L$66,3),0)))))</f>
        <v>0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7"/>
      <c r="L31" s="12">
        <f>IF(K31="",0,IF($B31="M Bobsled",VLOOKUP(K31,Men!P$5:R$66,2),IF($B31="M Skeleton",VLOOKUP(K31,Men!P$5:R$66,3),IF($B31="W Bobsled",VLOOKUP(K31,Women!P$5:R$66,2),IF($B31="W Skeleton",VLOOKUP(K31,Women!P$5:R$66,3),0)))))</f>
        <v>0</v>
      </c>
      <c r="M31" s="6"/>
      <c r="N31" s="13">
        <f>IF(M31="",0,IF($B31="M Bobsled",VLOOKUP(M31,Men!S$5:U$68,2),IF($B31="M Skeleton",VLOOKUP(M31,Men!S$5:U$68,3),IF($B31="W Bobsled",VLOOKUP(M31,Women!S$5:U$67,2),IF($B31="W Skeleton",VLOOKUP(M31,Women!S$5:U$67,3),0)))))</f>
        <v>0</v>
      </c>
      <c r="O31" s="6"/>
      <c r="P31" s="13">
        <f>IF(O31="",0,IF($B31="M Bobsled",VLOOKUP(O31,Men!V$5:X$67,2),IF($B31="M Skeleton",VLOOKUP(O31,Men!V$5:X$67,3),IF($B31="W Bobsled",VLOOKUP(O31,Women!V$5:X$67,2),IF($B31="W Skeleton",VLOOKUP(O31,Women!V$5:X$67,3),0)))))</f>
        <v>0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0</v>
      </c>
      <c r="V31" s="94"/>
      <c r="W31" s="94"/>
      <c r="X31" s="120">
        <f t="shared" si="0"/>
        <v>0</v>
      </c>
      <c r="AB31" s="69" t="e">
        <f t="shared" si="2"/>
        <v>#REF!</v>
      </c>
      <c r="AC31" s="77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AK29-2.5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9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>
      <c r="A32" s="143" t="s">
        <v>84</v>
      </c>
      <c r="B32" s="17" t="s">
        <v>91</v>
      </c>
      <c r="C32" s="6">
        <v>2.42</v>
      </c>
      <c r="D32" s="13">
        <f>IF(C32="",0,IF(B32="M Bobsled",VLOOKUP(C32,Men!D$5:F$66,2),IF(B32="M Skeleton",VLOOKUP(C32,Men!D$5:F$66,3),IF(B32="W Bobsled",VLOOKUP(C32,Women!D$5:F$66,2),IF(B32="W Skeleton",VLOOKUP(C32,Women!D$5:F$66,3),0)))))</f>
        <v>68</v>
      </c>
      <c r="E32" s="6">
        <v>4.24</v>
      </c>
      <c r="F32" s="13">
        <f>IF(E32="",0,IF($B32="M Bobsled",VLOOKUP(E32,Men!G$5:I$66,2),IF($B32="M Skeleton",VLOOKUP(E32,Men!G$5:I$66,3),IF($B32="W Bobsled",VLOOKUP(E32,Women!G$5:I$66,2),IF($B32="W Skeleton",VLOOKUP(E32,Women!G$5:I$66,3),0)))))</f>
        <v>70</v>
      </c>
      <c r="G32" s="6">
        <v>6.14</v>
      </c>
      <c r="H32" s="13">
        <f>IF(G32="",0,IF($B32="M Bobsled",VLOOKUP(G32,Men!J$5:L$66,2),IF($B32="M Skeleton",VLOOKUP(G32,Men!J$5:L$66,3),IF($B32="W Bobsled",VLOOKUP(G32,Women!J$5:L$66,2),IF($B32="W Skeleton",VLOOKUP(G32,Women!J$5:L$66,3),0)))))</f>
        <v>66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7">
        <v>3.72</v>
      </c>
      <c r="L32" s="12">
        <f>IF(K32="",0,IF($B32="M Bobsled",VLOOKUP(K32,Men!P$5:R$66,2),IF($B32="M Skeleton",VLOOKUP(K32,Men!P$5:R$66,3),IF($B32="W Bobsled",VLOOKUP(K32,Women!P$5:R$66,2),IF($B32="W Skeleton",VLOOKUP(K32,Women!P$5:R$66,3),0)))))</f>
        <v>76</v>
      </c>
      <c r="M32" s="6">
        <v>2.36</v>
      </c>
      <c r="N32" s="13">
        <f>IF(M32="",0,IF($B32="M Bobsled",VLOOKUP(M32,Men!S$5:U$68,2),IF($B32="M Skeleton",VLOOKUP(M32,Men!S$5:U$68,3),IF($B32="W Bobsled",VLOOKUP(M32,Women!S$5:U$67,2),IF($B32="W Skeleton",VLOOKUP(M32,Women!S$5:U$67,3),0)))))</f>
        <v>66</v>
      </c>
      <c r="O32" s="6">
        <v>10.62</v>
      </c>
      <c r="P32" s="13">
        <f>IF(O32="",0,IF($B32="M Bobsled",VLOOKUP(O32,Men!V$5:X$67,2),IF($B32="M Skeleton",VLOOKUP(O32,Men!V$5:X$67,3),IF($B32="W Bobsled",VLOOKUP(O32,Women!V$5:X$67,2),IF($B32="W Skeleton",VLOOKUP(O32,Women!V$5:X$67,3),0)))))</f>
        <v>71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417</v>
      </c>
      <c r="V32" s="94">
        <v>139</v>
      </c>
      <c r="W32" s="94">
        <v>22</v>
      </c>
      <c r="X32" s="120" t="str">
        <f t="shared" si="0"/>
        <v>Erin Merkely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>
      <c r="A33" s="143" t="s">
        <v>92</v>
      </c>
      <c r="B33" s="17" t="s">
        <v>91</v>
      </c>
      <c r="C33" s="6">
        <v>2.62</v>
      </c>
      <c r="D33" s="13">
        <f>IF(C33="",0,IF(B33="M Bobsled",VLOOKUP(C33,Men!D$5:F$66,2),IF(B33="M Skeleton",VLOOKUP(C33,Men!D$5:F$66,3),IF(B33="W Bobsled",VLOOKUP(C33,Women!D$5:F$66,2),IF(B33="W Skeleton",VLOOKUP(C33,Women!D$5:F$66,3),0)))))</f>
        <v>0</v>
      </c>
      <c r="E33" s="6">
        <v>4.75</v>
      </c>
      <c r="F33" s="13">
        <f>IF(E33="",0,IF($B33="M Bobsled",VLOOKUP(E33,Men!G$5:I$66,2),IF($B33="M Skeleton",VLOOKUP(E33,Men!G$5:I$66,3),IF($B33="W Bobsled",VLOOKUP(E33,Women!G$5:I$66,2),IF($B33="W Skeleton",VLOOKUP(E33,Women!G$5:I$66,3),0)))))</f>
        <v>0</v>
      </c>
      <c r="G33" s="6">
        <v>6.96</v>
      </c>
      <c r="H33" s="13">
        <f>IF(G33="",0,IF($B33="M Bobsled",VLOOKUP(G33,Men!J$5:L$66,2),IF($B33="M Skeleton",VLOOKUP(G33,Men!J$5:L$66,3),IF($B33="W Bobsled",VLOOKUP(G33,Women!J$5:L$66,2),IF($B33="W Skeleton",VLOOKUP(G33,Women!J$5:L$66,3),0)))))</f>
        <v>0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>
        <v>4.34</v>
      </c>
      <c r="L33" s="12">
        <f>IF(K33="",0,IF($B33="M Bobsled",VLOOKUP(K33,Men!P$5:R$66,2),IF($B33="M Skeleton",VLOOKUP(K33,Men!P$5:R$66,3),IF($B33="W Bobsled",VLOOKUP(K33,Women!P$5:R$66,2),IF($B33="W Skeleton",VLOOKUP(K33,Women!P$5:R$66,3),0)))))</f>
        <v>0</v>
      </c>
      <c r="M33" s="6">
        <v>2.2400000000000002</v>
      </c>
      <c r="N33" s="13">
        <f>IF(M33="",0,IF($B33="M Bobsled",VLOOKUP(M33,Men!S$5:U$68,2),IF($B33="M Skeleton",VLOOKUP(M33,Men!S$5:U$68,3),IF($B33="W Bobsled",VLOOKUP(M33,Women!S$5:U$67,2),IF($B33="W Skeleton",VLOOKUP(M33,Women!S$5:U$67,3),0)))))</f>
        <v>60</v>
      </c>
      <c r="O33" s="6">
        <v>10.050000000000001</v>
      </c>
      <c r="P33" s="13">
        <f>IF(O33="",0,IF($B33="M Bobsled",VLOOKUP(O33,Men!V$5:X$67,2),IF($B33="M Skeleton",VLOOKUP(O33,Men!V$5:X$67,3),IF($B33="W Bobsled",VLOOKUP(O33,Women!V$5:X$67,2),IF($B33="W Skeleton",VLOOKUP(O33,Women!V$5:X$67,3),0)))))</f>
        <v>65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125</v>
      </c>
      <c r="V33" s="94">
        <v>160</v>
      </c>
      <c r="W33" s="94">
        <v>30</v>
      </c>
      <c r="X33" s="120" t="str">
        <f t="shared" si="0"/>
        <v>Jenna Link</v>
      </c>
      <c r="AB33" s="69" t="e">
        <f t="shared" si="2"/>
        <v>#REF!</v>
      </c>
      <c r="AC33" s="74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8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>
      <c r="A34" s="143" t="s">
        <v>93</v>
      </c>
      <c r="B34" s="17" t="s">
        <v>91</v>
      </c>
      <c r="C34" s="6">
        <v>2.48</v>
      </c>
      <c r="D34" s="13">
        <f>IF(C34="",0,IF(B34="M Bobsled",VLOOKUP(C34,Men!D$5:F$66,2),IF(B34="M Skeleton",VLOOKUP(C34,Men!D$5:F$66,3),IF(B34="W Bobsled",VLOOKUP(C34,Women!D$5:F$66,2),IF(B34="W Skeleton",VLOOKUP(C34,Women!D$5:F$66,3),0)))))</f>
        <v>59</v>
      </c>
      <c r="E34" s="6">
        <v>4.4400000000000004</v>
      </c>
      <c r="F34" s="13">
        <f>IF(E34="",0,IF($B34="M Bobsled",VLOOKUP(E34,Men!G$5:I$66,2),IF($B34="M Skeleton",VLOOKUP(E34,Men!G$5:I$66,3),IF($B34="W Bobsled",VLOOKUP(E34,Women!G$5:I$66,2),IF($B34="W Skeleton",VLOOKUP(E34,Women!G$5:I$66,3),0)))))</f>
        <v>55</v>
      </c>
      <c r="G34" s="6">
        <v>6.43</v>
      </c>
      <c r="H34" s="13">
        <f>IF(G34="",0,IF($B34="M Bobsled",VLOOKUP(G34,Men!J$5:L$66,2),IF($B34="M Skeleton",VLOOKUP(G34,Men!J$5:L$66,3),IF($B34="W Bobsled",VLOOKUP(G34,Women!J$5:L$66,2),IF($B34="W Skeleton",VLOOKUP(G34,Women!J$5:L$66,3),0)))))</f>
        <v>0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>
        <v>3.94</v>
      </c>
      <c r="L34" s="12">
        <f>IF(K34="",0,IF($B34="M Bobsled",VLOOKUP(K34,Men!P$5:R$66,2),IF($B34="M Skeleton",VLOOKUP(K34,Men!P$5:R$66,3),IF($B34="W Bobsled",VLOOKUP(K34,Women!P$5:R$66,2),IF($B34="W Skeleton",VLOOKUP(K34,Women!P$5:R$66,3),0)))))</f>
        <v>59</v>
      </c>
      <c r="M34" s="6">
        <v>2.42</v>
      </c>
      <c r="N34" s="13">
        <f>IF(M34="",0,IF($B34="M Bobsled",VLOOKUP(M34,Men!S$5:U$68,2),IF($B34="M Skeleton",VLOOKUP(M34,Men!S$5:U$68,3),IF($B34="W Bobsled",VLOOKUP(M34,Women!S$5:U$67,2),IF($B34="W Skeleton",VLOOKUP(M34,Women!S$5:U$67,3),0)))))</f>
        <v>69</v>
      </c>
      <c r="O34" s="6">
        <v>12.81</v>
      </c>
      <c r="P34" s="13">
        <f>IF(O34="",0,IF($B34="M Bobsled",VLOOKUP(O34,Men!V$5:X$67,2),IF($B34="M Skeleton",VLOOKUP(O34,Men!V$5:X$67,3),IF($B34="W Bobsled",VLOOKUP(O34,Women!V$5:X$67,2),IF($B34="W Skeleton",VLOOKUP(O34,Women!V$5:X$67,3),0)))))</f>
        <v>89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331</v>
      </c>
      <c r="V34" s="94">
        <v>185</v>
      </c>
      <c r="W34" s="94">
        <v>30</v>
      </c>
      <c r="X34" s="120" t="str">
        <f t="shared" si="0"/>
        <v>Shaina Jordan</v>
      </c>
      <c r="AB34" s="69" t="e">
        <f t="shared" si="2"/>
        <v>#REF!</v>
      </c>
      <c r="AC34" s="77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9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>
      <c r="A35" s="143"/>
      <c r="B35" s="18"/>
      <c r="C35" s="6"/>
      <c r="D35" s="13">
        <f>IF(C35="",0,IF(B35="M Bobsled",VLOOKUP(C35,Men!D$5:F$66,2),IF(B35="M Skeleton",VLOOKUP(C35,Men!D$5:F$66,3),IF(B35="W Bobsled",VLOOKUP(C35,Women!D$5:F$66,2),IF(B35="W Skeleton",VLOOKUP(C35,Women!D$5:F$66,3),0)))))</f>
        <v>0</v>
      </c>
      <c r="E35" s="6"/>
      <c r="F35" s="13">
        <f>IF(E35="",0,IF($B35="M Bobsled",VLOOKUP(E35,Men!G$5:I$66,2),IF($B35="M Skeleton",VLOOKUP(E35,Men!G$5:I$66,3),IF($B35="W Bobsled",VLOOKUP(E35,Women!G$5:I$66,2),IF($B35="W Skeleton",VLOOKUP(E35,Women!G$5:I$66,3),0)))))</f>
        <v>0</v>
      </c>
      <c r="G35" s="6"/>
      <c r="H35" s="13">
        <f>IF(G35="",0,IF($B35="M Bobsled",VLOOKUP(G35,Men!J$5:L$66,2),IF($B35="M Skeleton",VLOOKUP(G35,Men!J$5:L$66,3),IF($B35="W Bobsled",VLOOKUP(G35,Women!J$5:L$66,2),IF($B35="W Skeleton",VLOOKUP(G35,Women!J$5:L$66,3),0)))))</f>
        <v>0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/>
      <c r="L35" s="12">
        <f>IF(K35="",0,IF($B35="M Bobsled",VLOOKUP(K35,Men!P$5:R$66,2),IF($B35="M Skeleton",VLOOKUP(K35,Men!P$5:R$66,3),IF($B35="W Bobsled",VLOOKUP(K35,Women!P$5:R$66,2),IF($B35="W Skeleton",VLOOKUP(K35,Women!P$5:R$66,3),0)))))</f>
        <v>0</v>
      </c>
      <c r="M35" s="6"/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/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0</v>
      </c>
      <c r="V35" s="94"/>
      <c r="W35" s="94"/>
      <c r="X35" s="120">
        <f t="shared" si="0"/>
        <v>0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>
      <c r="A36" s="143"/>
      <c r="B36" s="18"/>
      <c r="C36" s="6"/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/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/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/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/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/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/>
      <c r="W36" s="94"/>
      <c r="X36" s="120">
        <f t="shared" si="0"/>
        <v>0</v>
      </c>
      <c r="AB36" s="69" t="e">
        <f t="shared" si="2"/>
        <v>#REF!</v>
      </c>
      <c r="AC36" s="74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8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>
      <c r="A37" s="143"/>
      <c r="B37" s="18"/>
      <c r="C37" s="6"/>
      <c r="D37" s="13">
        <f>IF(C37="",0,IF(B37="M Bobsled",VLOOKUP(C37,Men!D$5:F$66,2),IF(B37="M Skeleton",VLOOKUP(C37,Men!D$5:F$66,3),IF(B37="W Bobsled",VLOOKUP(C37,Women!D$5:F$66,2),IF(B37="W Skeleton",VLOOKUP(C37,Women!D$5:F$66,3),0)))))</f>
        <v>0</v>
      </c>
      <c r="E37" s="6"/>
      <c r="F37" s="13">
        <f>IF(E37="",0,IF($B37="M Bobsled",VLOOKUP(E37,Men!G$5:I$66,2),IF($B37="M Skeleton",VLOOKUP(E37,Men!G$5:I$66,3),IF($B37="W Bobsled",VLOOKUP(E37,Women!G$5:I$66,2),IF($B37="W Skeleton",VLOOKUP(E37,Women!G$5:I$66,3),0)))))</f>
        <v>0</v>
      </c>
      <c r="G37" s="6"/>
      <c r="H37" s="13">
        <f>IF(G37="",0,IF($B37="M Bobsled",VLOOKUP(G37,Men!J$5:L$66,2),IF($B37="M Skeleton",VLOOKUP(G37,Men!J$5:L$66,3),IF($B37="W Bobsled",VLOOKUP(G37,Women!J$5:L$66,2),IF($B37="W Skeleton",VLOOKUP(G37,Women!J$5:L$66,3),0)))))</f>
        <v>0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/>
      <c r="L37" s="12">
        <f>IF(K37="",0,IF($B37="M Bobsled",VLOOKUP(K37,Men!P$5:R$66,2),IF($B37="M Skeleton",VLOOKUP(K37,Men!P$5:R$66,3),IF($B37="W Bobsled",VLOOKUP(K37,Women!P$5:R$66,2),IF($B37="W Skeleton",VLOOKUP(K37,Women!P$5:R$66,3),0)))))</f>
        <v>0</v>
      </c>
      <c r="M37" s="6"/>
      <c r="N37" s="13">
        <f>IF(M37="",0,IF($B37="M Bobsled",VLOOKUP(M37,Men!S$5:U$68,2),IF($B37="M Skeleton",VLOOKUP(M37,Men!S$5:U$68,3),IF($B37="W Bobsled",VLOOKUP(M37,Women!S$5:U$67,2),IF($B37="W Skeleton",VLOOKUP(M37,Women!S$5:U$67,3),0)))))</f>
        <v>0</v>
      </c>
      <c r="O37" s="6"/>
      <c r="P37" s="13">
        <f>IF(O37="",0,IF($B37="M Bobsled",VLOOKUP(O37,Men!V$5:X$67,2),IF($B37="M Skeleton",VLOOKUP(O37,Men!V$5:X$67,3),IF($B37="W Bobsled",VLOOKUP(O37,Women!V$5:X$67,2),IF($B37="W Skeleton",VLOOKUP(O37,Women!V$5:X$67,3),0)))))</f>
        <v>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0</v>
      </c>
      <c r="V37" s="94"/>
      <c r="W37" s="94"/>
      <c r="X37" s="121"/>
      <c r="AB37" s="69" t="e">
        <f t="shared" si="2"/>
        <v>#REF!</v>
      </c>
      <c r="AC37" s="77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5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9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>
      <c r="A38" s="143"/>
      <c r="B38" s="18"/>
      <c r="C38" s="6"/>
      <c r="D38" s="13">
        <f>IF(C38="",0,IF(B38="M Bobsled",VLOOKUP(C38,Men!D$5:F$66,2),IF(B38="M Skeleton",VLOOKUP(C38,Men!D$5:F$66,3),IF(B38="W Bobsled",VLOOKUP(C38,Women!D$5:F$66,2),IF(B38="W Skeleton",VLOOKUP(C38,Women!D$5:F$66,3),0)))))</f>
        <v>0</v>
      </c>
      <c r="E38" s="6"/>
      <c r="F38" s="13">
        <f>IF(E38="",0,IF($B38="M Bobsled",VLOOKUP(E38,Men!G$5:I$66,2),IF($B38="M Skeleton",VLOOKUP(E38,Men!G$5:I$66,3),IF($B38="W Bobsled",VLOOKUP(E38,Women!G$5:I$66,2),IF($B38="W Skeleton",VLOOKUP(E38,Women!G$5:I$66,3),0)))))</f>
        <v>0</v>
      </c>
      <c r="G38" s="6"/>
      <c r="H38" s="13">
        <f>IF(G38="",0,IF($B38="M Bobsled",VLOOKUP(G38,Men!J$5:L$66,2),IF($B38="M Skeleton",VLOOKUP(G38,Men!J$5:L$66,3),IF($B38="W Bobsled",VLOOKUP(G38,Women!J$5:L$66,2),IF($B38="W Skeleton",VLOOKUP(G38,Women!J$5:L$66,3),0)))))</f>
        <v>0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/>
      <c r="L38" s="12">
        <f>IF(K38="",0,IF($B38="M Bobsled",VLOOKUP(K38,Men!P$5:R$66,2),IF($B38="M Skeleton",VLOOKUP(K38,Men!P$5:R$66,3),IF($B38="W Bobsled",VLOOKUP(K38,Women!P$5:R$66,2),IF($B38="W Skeleton",VLOOKUP(K38,Women!P$5:R$66,3),0)))))</f>
        <v>0</v>
      </c>
      <c r="M38" s="6"/>
      <c r="N38" s="13">
        <f>IF(M38="",0,IF($B38="M Bobsled",VLOOKUP(M38,Men!S$5:U$68,2),IF($B38="M Skeleton",VLOOKUP(M38,Men!S$5:U$68,3),IF($B38="W Bobsled",VLOOKUP(M38,Women!S$5:U$67,2),IF($B38="W Skeleton",VLOOKUP(M38,Women!S$5:U$67,3),0)))))</f>
        <v>0</v>
      </c>
      <c r="O38" s="6"/>
      <c r="P38" s="13">
        <f>IF(O38="",0,IF($B38="M Bobsled",VLOOKUP(O38,Men!V$5:X$67,2),IF($B38="M Skeleton",VLOOKUP(O38,Men!V$5:X$67,3),IF($B38="W Bobsled",VLOOKUP(O38,Women!V$5:X$67,2),IF($B38="W Skeleton",VLOOKUP(O38,Women!V$5:X$67,3),0)))))</f>
        <v>0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0</v>
      </c>
      <c r="V38" s="94"/>
      <c r="W38" s="94"/>
      <c r="X38" s="121"/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5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>
      <c r="A39" s="143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21"/>
      <c r="AB39" s="69" t="e">
        <f t="shared" si="2"/>
        <v>#REF!</v>
      </c>
      <c r="AC39" s="74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8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>
      <c r="A40" s="143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21"/>
      <c r="AB40" s="69" t="e">
        <f t="shared" si="2"/>
        <v>#REF!</v>
      </c>
      <c r="AC40" s="77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9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16" thickBot="1">
      <c r="A41" s="144"/>
      <c r="B41" s="19"/>
      <c r="C41" s="8"/>
      <c r="D41" s="14">
        <f>IF(C41="",0,IF(B41="M Bobsled",VLOOKUP(C41,Men!D$5:F$66,2),IF(B41="M Skeleton",VLOOKUP(C41,Men!D$5:F$66,3),IF(B41="W Bobsled",VLOOKUP(C41,Women!D$5:F$66,2),IF(B41="W Skeleton",VLOOKUP(C41,Women!D$5:F$66,3),0)))))</f>
        <v>0</v>
      </c>
      <c r="E41" s="8"/>
      <c r="F41" s="14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8"/>
      <c r="H41" s="14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8"/>
      <c r="J41" s="14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9"/>
      <c r="L41" s="12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8"/>
      <c r="N41" s="14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8"/>
      <c r="P41" s="14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8"/>
      <c r="R41" s="14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8"/>
      <c r="T41" s="14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23">
        <f t="shared" si="1"/>
        <v>0</v>
      </c>
      <c r="V41" s="95"/>
      <c r="W41" s="95"/>
      <c r="X41" s="124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18" thickBot="1">
      <c r="A42" s="135" t="s">
        <v>56</v>
      </c>
      <c r="B42" s="126"/>
      <c r="AB42" s="69" t="e">
        <f>AB41-1</f>
        <v>#REF!</v>
      </c>
      <c r="AC42" s="74" t="e">
        <f>AC41+0.0067</f>
        <v>#REF!</v>
      </c>
      <c r="AD42" s="75" t="e">
        <f>AD41+0.013</f>
        <v>#REF!</v>
      </c>
      <c r="AE42" s="75" t="e">
        <f>AE41+0.016</f>
        <v>#REF!</v>
      </c>
      <c r="AF42" s="75" t="e">
        <f>AF41+0.02</f>
        <v>#REF!</v>
      </c>
      <c r="AG42" s="75" t="e">
        <f>AG41+0.013</f>
        <v>#REF!</v>
      </c>
      <c r="AH42" s="75" t="e">
        <f>AH41+0.015</f>
        <v>#REF!</v>
      </c>
      <c r="AI42" s="75" t="e">
        <f>AI41-0.25</f>
        <v>#REF!</v>
      </c>
      <c r="AJ42" s="75" t="e">
        <f>AJ41-0.1</f>
        <v>#REF!</v>
      </c>
      <c r="AK42" s="75"/>
      <c r="AL42" s="76" t="e">
        <f>AL41-2.5</f>
        <v>#REF!</v>
      </c>
      <c r="AM42" s="73" t="e">
        <f>AM41-1</f>
        <v>#REF!</v>
      </c>
      <c r="AO42" s="69" t="e">
        <f>AO41-1</f>
        <v>#REF!</v>
      </c>
      <c r="AP42" s="88" t="e">
        <f>AP41+0.0067</f>
        <v>#REF!</v>
      </c>
      <c r="AQ42" s="75" t="e">
        <f>AQ41+0.013</f>
        <v>#REF!</v>
      </c>
      <c r="AR42" s="75" t="e">
        <f>AR41+0.016</f>
        <v>#REF!</v>
      </c>
      <c r="AS42" s="75" t="e">
        <f>AS41+0.02</f>
        <v>#REF!</v>
      </c>
      <c r="AT42" s="75" t="e">
        <f>AT41+0.013</f>
        <v>#REF!</v>
      </c>
      <c r="AU42" s="75" t="e">
        <f>AU41+0.0175</f>
        <v>#REF!</v>
      </c>
      <c r="AV42" s="75" t="e">
        <f>AV41-0.3</f>
        <v>#REF!</v>
      </c>
      <c r="AW42" s="75" t="e">
        <f>AW41-0.1</f>
        <v>#REF!</v>
      </c>
      <c r="AX42" s="75" t="e">
        <f>AX40-2.5</f>
        <v>#REF!</v>
      </c>
      <c r="AY42" s="76" t="e">
        <f>AY40-2.5</f>
        <v>#REF!</v>
      </c>
      <c r="AZ42" s="73" t="e">
        <f>AZ41-1</f>
        <v>#REF!</v>
      </c>
    </row>
    <row r="43" spans="1:52" ht="17">
      <c r="A43" s="136" t="s">
        <v>60</v>
      </c>
      <c r="B43" s="137">
        <v>42237</v>
      </c>
      <c r="AB43" s="69"/>
      <c r="AC43" s="74"/>
      <c r="AD43" s="75"/>
      <c r="AE43" s="75"/>
      <c r="AF43" s="75"/>
      <c r="AG43" s="75"/>
      <c r="AH43" s="75"/>
      <c r="AI43" s="75"/>
      <c r="AJ43" s="75"/>
      <c r="AK43" s="75"/>
      <c r="AL43" s="76"/>
      <c r="AM43" s="73"/>
      <c r="AO43" s="69"/>
      <c r="AP43" s="88"/>
      <c r="AQ43" s="75"/>
      <c r="AR43" s="75"/>
      <c r="AS43" s="75"/>
      <c r="AT43" s="75"/>
      <c r="AU43" s="75"/>
      <c r="AV43" s="75"/>
      <c r="AW43" s="75"/>
      <c r="AX43" s="75"/>
      <c r="AY43" s="76"/>
      <c r="AZ43" s="73"/>
    </row>
    <row r="44" spans="1:52" ht="17">
      <c r="A44" s="136" t="s">
        <v>57</v>
      </c>
      <c r="B44" s="138">
        <v>0.375</v>
      </c>
      <c r="AB44" s="69"/>
      <c r="AC44" s="74"/>
      <c r="AD44" s="75"/>
      <c r="AE44" s="75"/>
      <c r="AF44" s="75"/>
      <c r="AG44" s="75"/>
      <c r="AH44" s="75"/>
      <c r="AI44" s="75"/>
      <c r="AJ44" s="75"/>
      <c r="AK44" s="75"/>
      <c r="AL44" s="76"/>
      <c r="AM44" s="73"/>
      <c r="AO44" s="69"/>
      <c r="AP44" s="88"/>
      <c r="AQ44" s="75"/>
      <c r="AR44" s="75"/>
      <c r="AS44" s="75"/>
      <c r="AT44" s="75"/>
      <c r="AU44" s="75"/>
      <c r="AV44" s="75"/>
      <c r="AW44" s="75"/>
      <c r="AX44" s="75"/>
      <c r="AY44" s="76"/>
      <c r="AZ44" s="73"/>
    </row>
    <row r="45" spans="1:52" ht="17">
      <c r="A45" s="136" t="s">
        <v>64</v>
      </c>
      <c r="B45" s="139" t="s">
        <v>94</v>
      </c>
      <c r="AB45" s="69"/>
      <c r="AC45" s="74"/>
      <c r="AD45" s="75"/>
      <c r="AE45" s="75"/>
      <c r="AF45" s="75"/>
      <c r="AG45" s="75"/>
      <c r="AH45" s="75"/>
      <c r="AI45" s="75"/>
      <c r="AJ45" s="75"/>
      <c r="AK45" s="75"/>
      <c r="AL45" s="76"/>
      <c r="AM45" s="73"/>
      <c r="AO45" s="69"/>
      <c r="AP45" s="88"/>
      <c r="AQ45" s="75"/>
      <c r="AR45" s="75"/>
      <c r="AS45" s="75"/>
      <c r="AT45" s="75"/>
      <c r="AU45" s="75"/>
      <c r="AV45" s="75"/>
      <c r="AW45" s="75"/>
      <c r="AX45" s="75"/>
      <c r="AY45" s="76"/>
      <c r="AZ45" s="73"/>
    </row>
    <row r="46" spans="1:52" ht="17">
      <c r="A46" s="136" t="s">
        <v>62</v>
      </c>
      <c r="B46" s="139" t="s">
        <v>95</v>
      </c>
      <c r="AB46" s="69"/>
      <c r="AC46" s="74"/>
      <c r="AD46" s="75"/>
      <c r="AE46" s="75"/>
      <c r="AF46" s="75"/>
      <c r="AG46" s="75"/>
      <c r="AH46" s="75"/>
      <c r="AI46" s="75"/>
      <c r="AJ46" s="75"/>
      <c r="AK46" s="75"/>
      <c r="AL46" s="76"/>
      <c r="AM46" s="73"/>
      <c r="AO46" s="69"/>
      <c r="AP46" s="88"/>
      <c r="AQ46" s="75"/>
      <c r="AR46" s="75"/>
      <c r="AS46" s="75"/>
      <c r="AT46" s="75"/>
      <c r="AU46" s="75"/>
      <c r="AV46" s="75"/>
      <c r="AW46" s="75"/>
      <c r="AX46" s="75"/>
      <c r="AY46" s="76"/>
      <c r="AZ46" s="73"/>
    </row>
    <row r="47" spans="1:52" ht="17">
      <c r="A47" s="136" t="s">
        <v>63</v>
      </c>
      <c r="B47" s="139" t="s">
        <v>96</v>
      </c>
      <c r="AB47" s="69"/>
      <c r="AC47" s="74"/>
      <c r="AD47" s="75"/>
      <c r="AE47" s="75"/>
      <c r="AF47" s="75"/>
      <c r="AG47" s="75"/>
      <c r="AH47" s="75"/>
      <c r="AI47" s="75"/>
      <c r="AJ47" s="75"/>
      <c r="AK47" s="75"/>
      <c r="AL47" s="76"/>
      <c r="AM47" s="73"/>
      <c r="AO47" s="69"/>
      <c r="AP47" s="88"/>
      <c r="AQ47" s="75"/>
      <c r="AR47" s="75"/>
      <c r="AS47" s="75"/>
      <c r="AT47" s="75"/>
      <c r="AU47" s="75"/>
      <c r="AV47" s="75"/>
      <c r="AW47" s="75"/>
      <c r="AX47" s="75"/>
      <c r="AY47" s="76"/>
      <c r="AZ47" s="73"/>
    </row>
    <row r="48" spans="1:52" ht="17">
      <c r="A48" s="136" t="s">
        <v>61</v>
      </c>
      <c r="B48" s="139" t="s">
        <v>97</v>
      </c>
      <c r="AB48" s="69" t="e">
        <f>#REF!-1</f>
        <v>#REF!</v>
      </c>
      <c r="AC48" s="74" t="e">
        <f>#REF!+0.0067</f>
        <v>#REF!</v>
      </c>
      <c r="AD48" s="75" t="e">
        <f>#REF!+0.013</f>
        <v>#REF!</v>
      </c>
      <c r="AE48" s="75" t="e">
        <f>#REF!+0.016</f>
        <v>#REF!</v>
      </c>
      <c r="AF48" s="75" t="e">
        <f>#REF!+0.02</f>
        <v>#REF!</v>
      </c>
      <c r="AG48" s="75" t="e">
        <f>#REF!+0.013</f>
        <v>#REF!</v>
      </c>
      <c r="AH48" s="75" t="e">
        <f>#REF!+0.015</f>
        <v>#REF!</v>
      </c>
      <c r="AI48" s="75" t="e">
        <f>#REF!-0.25</f>
        <v>#REF!</v>
      </c>
      <c r="AJ48" s="75" t="e">
        <f>#REF!-0.1</f>
        <v>#REF!</v>
      </c>
      <c r="AK48" s="75"/>
      <c r="AL48" s="76" t="e">
        <f>#REF!-2.5</f>
        <v>#REF!</v>
      </c>
      <c r="AM48" s="73" t="e">
        <f>#REF!-1</f>
        <v>#REF!</v>
      </c>
      <c r="AO48" s="69" t="e">
        <f>#REF!-1</f>
        <v>#REF!</v>
      </c>
      <c r="AP48" s="88" t="e">
        <f>#REF!+0.0067</f>
        <v>#REF!</v>
      </c>
      <c r="AQ48" s="75" t="e">
        <f>#REF!+0.013</f>
        <v>#REF!</v>
      </c>
      <c r="AR48" s="75" t="e">
        <f>#REF!+0.016</f>
        <v>#REF!</v>
      </c>
      <c r="AS48" s="75" t="e">
        <f>#REF!+0.02</f>
        <v>#REF!</v>
      </c>
      <c r="AT48" s="75" t="e">
        <f>#REF!+0.013</f>
        <v>#REF!</v>
      </c>
      <c r="AU48" s="75" t="e">
        <f>#REF!+0.0175</f>
        <v>#REF!</v>
      </c>
      <c r="AV48" s="75" t="e">
        <f>#REF!-0.3</f>
        <v>#REF!</v>
      </c>
      <c r="AW48" s="75" t="e">
        <f>#REF!-0.1</f>
        <v>#REF!</v>
      </c>
      <c r="AX48" s="75" t="e">
        <f>AX42-2.5</f>
        <v>#REF!</v>
      </c>
      <c r="AY48" s="76" t="e">
        <f>AY42-2.5</f>
        <v>#REF!</v>
      </c>
      <c r="AZ48" s="73" t="e">
        <f>#REF!-1</f>
        <v>#REF!</v>
      </c>
    </row>
    <row r="49" spans="1:52" ht="17">
      <c r="A49" s="136" t="s">
        <v>58</v>
      </c>
      <c r="B49" s="139" t="s">
        <v>98</v>
      </c>
      <c r="AB49" s="69" t="e">
        <f t="shared" si="2"/>
        <v>#REF!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 t="e">
        <f>#REF!-2.5</f>
        <v>#REF!</v>
      </c>
      <c r="AL49" s="76" t="e">
        <f t="shared" si="26"/>
        <v>#REF!</v>
      </c>
      <c r="AM49" s="73" t="e">
        <f t="shared" si="23"/>
        <v>#REF!</v>
      </c>
      <c r="AO49" s="69" t="e">
        <f t="shared" si="12"/>
        <v>#REF!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/>
      <c r="AY49" s="76"/>
      <c r="AZ49" s="73" t="e">
        <f t="shared" si="24"/>
        <v>#REF!</v>
      </c>
    </row>
    <row r="50" spans="1:52" ht="17">
      <c r="A50" s="136" t="s">
        <v>59</v>
      </c>
      <c r="B50" s="139" t="s">
        <v>99</v>
      </c>
      <c r="AB50" s="69" t="e">
        <f t="shared" si="2"/>
        <v>#REF!</v>
      </c>
      <c r="AC50" s="74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/>
      <c r="AL50" s="76" t="e">
        <f t="shared" si="26"/>
        <v>#REF!</v>
      </c>
      <c r="AM50" s="73" t="e">
        <f t="shared" si="23"/>
        <v>#REF!</v>
      </c>
      <c r="AO50" s="69" t="e">
        <f t="shared" si="12"/>
        <v>#REF!</v>
      </c>
      <c r="AP50" s="88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 t="e">
        <f>AX48-2.5</f>
        <v>#REF!</v>
      </c>
      <c r="AY50" s="76" t="e">
        <f>AY48-2.5</f>
        <v>#REF!</v>
      </c>
      <c r="AZ50" s="73" t="e">
        <f t="shared" si="24"/>
        <v>#REF!</v>
      </c>
    </row>
    <row r="51" spans="1:52">
      <c r="AB51" s="79">
        <v>0</v>
      </c>
      <c r="AC51" s="77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 t="e">
        <f>AK49-2.5</f>
        <v>#REF!</v>
      </c>
      <c r="AL51" s="76" t="e">
        <f t="shared" si="26"/>
        <v>#REF!</v>
      </c>
      <c r="AM51" s="73" t="e">
        <f t="shared" si="23"/>
        <v>#REF!</v>
      </c>
      <c r="AO51" s="79">
        <v>0</v>
      </c>
      <c r="AP51" s="89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/>
      <c r="AY51" s="76"/>
      <c r="AZ51" s="73" t="e">
        <f t="shared" si="24"/>
        <v>#REF!</v>
      </c>
    </row>
    <row r="52" spans="1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/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 t="e">
        <f>AX50-2.5</f>
        <v>#REF!</v>
      </c>
      <c r="AY52" s="76" t="e">
        <f>AY50-2.5</f>
        <v>#REF!</v>
      </c>
      <c r="AZ52" s="73" t="e">
        <f t="shared" si="24"/>
        <v>#REF!</v>
      </c>
    </row>
    <row r="53" spans="1:52">
      <c r="AB53" s="79">
        <v>0</v>
      </c>
      <c r="AC53" s="74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 t="e">
        <f>AK51-2.5</f>
        <v>#REF!</v>
      </c>
      <c r="AL53" s="76" t="e">
        <f t="shared" si="26"/>
        <v>#REF!</v>
      </c>
      <c r="AM53" s="73" t="e">
        <f t="shared" si="23"/>
        <v>#REF!</v>
      </c>
      <c r="AO53" s="79">
        <v>0</v>
      </c>
      <c r="AP53" s="88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/>
      <c r="AY53" s="76"/>
      <c r="AZ53" s="73" t="e">
        <f t="shared" si="24"/>
        <v>#REF!</v>
      </c>
    </row>
    <row r="54" spans="1:52">
      <c r="AB54" s="79">
        <v>0</v>
      </c>
      <c r="AC54" s="77" t="e">
        <f t="shared" si="3"/>
        <v>#REF!</v>
      </c>
      <c r="AD54" s="75" t="e">
        <f t="shared" si="4"/>
        <v>#REF!</v>
      </c>
      <c r="AE54" s="75" t="e">
        <f t="shared" si="5"/>
        <v>#REF!</v>
      </c>
      <c r="AF54" s="75" t="e">
        <f t="shared" si="6"/>
        <v>#REF!</v>
      </c>
      <c r="AG54" s="75" t="e">
        <f t="shared" si="7"/>
        <v>#REF!</v>
      </c>
      <c r="AH54" s="75" t="e">
        <f t="shared" si="8"/>
        <v>#REF!</v>
      </c>
      <c r="AI54" s="75" t="e">
        <f t="shared" si="27"/>
        <v>#REF!</v>
      </c>
      <c r="AJ54" s="75" t="e">
        <f t="shared" si="22"/>
        <v>#REF!</v>
      </c>
      <c r="AK54" s="75"/>
      <c r="AL54" s="76" t="e">
        <f t="shared" si="26"/>
        <v>#REF!</v>
      </c>
      <c r="AM54" s="73" t="e">
        <f t="shared" si="23"/>
        <v>#REF!</v>
      </c>
      <c r="AO54" s="79">
        <v>0</v>
      </c>
      <c r="AP54" s="89" t="e">
        <f t="shared" si="13"/>
        <v>#REF!</v>
      </c>
      <c r="AQ54" s="75" t="e">
        <f t="shared" si="14"/>
        <v>#REF!</v>
      </c>
      <c r="AR54" s="75" t="e">
        <f t="shared" si="15"/>
        <v>#REF!</v>
      </c>
      <c r="AS54" s="75" t="e">
        <f t="shared" si="16"/>
        <v>#REF!</v>
      </c>
      <c r="AT54" s="75" t="e">
        <f t="shared" si="17"/>
        <v>#REF!</v>
      </c>
      <c r="AU54" s="75" t="e">
        <f t="shared" si="18"/>
        <v>#REF!</v>
      </c>
      <c r="AV54" s="75" t="e">
        <f t="shared" si="19"/>
        <v>#REF!</v>
      </c>
      <c r="AW54" s="75" t="e">
        <f t="shared" si="25"/>
        <v>#REF!</v>
      </c>
      <c r="AX54" s="75" t="e">
        <f>AX52-2.5</f>
        <v>#REF!</v>
      </c>
      <c r="AY54" s="75" t="e">
        <f>AY52-2.5</f>
        <v>#REF!</v>
      </c>
      <c r="AZ54" s="73" t="e">
        <f t="shared" si="24"/>
        <v>#REF!</v>
      </c>
    </row>
    <row r="55" spans="1:52">
      <c r="AB55" s="79">
        <v>0</v>
      </c>
      <c r="AC55" s="74" t="e">
        <f t="shared" si="3"/>
        <v>#REF!</v>
      </c>
      <c r="AD55" s="75" t="e">
        <f t="shared" si="4"/>
        <v>#REF!</v>
      </c>
      <c r="AE55" s="75" t="e">
        <f t="shared" si="5"/>
        <v>#REF!</v>
      </c>
      <c r="AF55" s="75" t="e">
        <f t="shared" si="6"/>
        <v>#REF!</v>
      </c>
      <c r="AG55" s="75" t="e">
        <f t="shared" si="7"/>
        <v>#REF!</v>
      </c>
      <c r="AH55" s="75" t="e">
        <f t="shared" si="8"/>
        <v>#REF!</v>
      </c>
      <c r="AI55" s="75" t="e">
        <f t="shared" si="27"/>
        <v>#REF!</v>
      </c>
      <c r="AJ55" s="75" t="e">
        <f t="shared" si="22"/>
        <v>#REF!</v>
      </c>
      <c r="AK55" s="75" t="e">
        <f>AK53-2.5</f>
        <v>#REF!</v>
      </c>
      <c r="AL55" s="76" t="e">
        <f t="shared" si="26"/>
        <v>#REF!</v>
      </c>
      <c r="AM55" s="73" t="e">
        <f t="shared" si="23"/>
        <v>#REF!</v>
      </c>
      <c r="AO55" s="79">
        <v>0</v>
      </c>
      <c r="AP55" s="88" t="e">
        <f t="shared" si="13"/>
        <v>#REF!</v>
      </c>
      <c r="AQ55" s="75" t="e">
        <f t="shared" si="14"/>
        <v>#REF!</v>
      </c>
      <c r="AR55" s="75" t="e">
        <f t="shared" si="15"/>
        <v>#REF!</v>
      </c>
      <c r="AS55" s="75" t="e">
        <f t="shared" si="16"/>
        <v>#REF!</v>
      </c>
      <c r="AT55" s="75" t="e">
        <f t="shared" si="17"/>
        <v>#REF!</v>
      </c>
      <c r="AU55" s="75" t="e">
        <f t="shared" si="18"/>
        <v>#REF!</v>
      </c>
      <c r="AV55" s="75" t="e">
        <f t="shared" si="19"/>
        <v>#REF!</v>
      </c>
      <c r="AW55" s="75" t="e">
        <f t="shared" si="25"/>
        <v>#REF!</v>
      </c>
      <c r="AX55" s="75"/>
      <c r="AY55" s="75"/>
      <c r="AZ55" s="73" t="e">
        <f t="shared" si="24"/>
        <v>#REF!</v>
      </c>
    </row>
    <row r="56" spans="1:52">
      <c r="AB56" s="79">
        <v>0</v>
      </c>
      <c r="AC56" s="74" t="e">
        <f t="shared" si="3"/>
        <v>#REF!</v>
      </c>
      <c r="AD56" s="75" t="e">
        <f t="shared" si="4"/>
        <v>#REF!</v>
      </c>
      <c r="AE56" s="75" t="e">
        <f t="shared" si="5"/>
        <v>#REF!</v>
      </c>
      <c r="AF56" s="75" t="e">
        <f t="shared" si="6"/>
        <v>#REF!</v>
      </c>
      <c r="AG56" s="75" t="e">
        <f t="shared" si="7"/>
        <v>#REF!</v>
      </c>
      <c r="AH56" s="75" t="e">
        <f t="shared" si="8"/>
        <v>#REF!</v>
      </c>
      <c r="AI56" s="75" t="e">
        <f t="shared" si="27"/>
        <v>#REF!</v>
      </c>
      <c r="AJ56" s="75" t="e">
        <f t="shared" si="22"/>
        <v>#REF!</v>
      </c>
      <c r="AK56" s="75"/>
      <c r="AL56" s="76" t="e">
        <f t="shared" si="26"/>
        <v>#REF!</v>
      </c>
      <c r="AM56" s="73" t="e">
        <f t="shared" si="23"/>
        <v>#REF!</v>
      </c>
      <c r="AO56" s="79">
        <v>0</v>
      </c>
      <c r="AP56" s="88" t="e">
        <f t="shared" si="13"/>
        <v>#REF!</v>
      </c>
      <c r="AQ56" s="75" t="e">
        <f t="shared" si="14"/>
        <v>#REF!</v>
      </c>
      <c r="AR56" s="75" t="e">
        <f t="shared" si="15"/>
        <v>#REF!</v>
      </c>
      <c r="AS56" s="75" t="e">
        <f t="shared" si="16"/>
        <v>#REF!</v>
      </c>
      <c r="AT56" s="75" t="e">
        <f t="shared" si="17"/>
        <v>#REF!</v>
      </c>
      <c r="AU56" s="75" t="e">
        <f t="shared" si="18"/>
        <v>#REF!</v>
      </c>
      <c r="AV56" s="75" t="e">
        <f t="shared" si="19"/>
        <v>#REF!</v>
      </c>
      <c r="AW56" s="75" t="e">
        <f t="shared" si="25"/>
        <v>#REF!</v>
      </c>
      <c r="AX56" s="75" t="e">
        <f>AX54-2.5</f>
        <v>#REF!</v>
      </c>
      <c r="AY56" s="75" t="e">
        <f>AY54-2.5</f>
        <v>#REF!</v>
      </c>
      <c r="AZ56" s="73" t="e">
        <f t="shared" si="24"/>
        <v>#REF!</v>
      </c>
    </row>
    <row r="57" spans="1:52">
      <c r="AB57" s="79">
        <v>0</v>
      </c>
      <c r="AC57" s="77" t="e">
        <f t="shared" si="3"/>
        <v>#REF!</v>
      </c>
      <c r="AD57" s="75" t="e">
        <f t="shared" si="4"/>
        <v>#REF!</v>
      </c>
      <c r="AE57" s="75" t="e">
        <f t="shared" si="5"/>
        <v>#REF!</v>
      </c>
      <c r="AF57" s="75" t="e">
        <f t="shared" si="6"/>
        <v>#REF!</v>
      </c>
      <c r="AG57" s="75" t="e">
        <f t="shared" si="7"/>
        <v>#REF!</v>
      </c>
      <c r="AH57" s="75" t="e">
        <f t="shared" si="8"/>
        <v>#REF!</v>
      </c>
      <c r="AI57" s="75" t="e">
        <f t="shared" si="27"/>
        <v>#REF!</v>
      </c>
      <c r="AJ57" s="75" t="e">
        <f t="shared" si="22"/>
        <v>#REF!</v>
      </c>
      <c r="AK57" s="75" t="e">
        <f>AK55-2.5</f>
        <v>#REF!</v>
      </c>
      <c r="AL57" s="76" t="e">
        <f t="shared" si="26"/>
        <v>#REF!</v>
      </c>
      <c r="AM57" s="73" t="e">
        <f t="shared" si="23"/>
        <v>#REF!</v>
      </c>
      <c r="AO57" s="79">
        <v>0</v>
      </c>
      <c r="AP57" s="89" t="e">
        <f t="shared" si="13"/>
        <v>#REF!</v>
      </c>
      <c r="AQ57" s="75" t="e">
        <f t="shared" si="14"/>
        <v>#REF!</v>
      </c>
      <c r="AR57" s="75" t="e">
        <f t="shared" si="15"/>
        <v>#REF!</v>
      </c>
      <c r="AS57" s="75" t="e">
        <f t="shared" si="16"/>
        <v>#REF!</v>
      </c>
      <c r="AT57" s="75" t="e">
        <f t="shared" si="17"/>
        <v>#REF!</v>
      </c>
      <c r="AU57" s="75" t="e">
        <f t="shared" si="18"/>
        <v>#REF!</v>
      </c>
      <c r="AV57" s="75" t="e">
        <f t="shared" si="19"/>
        <v>#REF!</v>
      </c>
      <c r="AW57" s="75" t="e">
        <f t="shared" si="25"/>
        <v>#REF!</v>
      </c>
      <c r="AX57" s="75"/>
      <c r="AY57" s="75"/>
      <c r="AZ57" s="73" t="e">
        <f t="shared" si="24"/>
        <v>#REF!</v>
      </c>
    </row>
    <row r="58" spans="1:52">
      <c r="AB58" s="79">
        <v>0</v>
      </c>
      <c r="AC58" s="74" t="e">
        <f t="shared" si="3"/>
        <v>#REF!</v>
      </c>
      <c r="AD58" s="75" t="e">
        <f t="shared" si="4"/>
        <v>#REF!</v>
      </c>
      <c r="AE58" s="75" t="e">
        <f t="shared" si="5"/>
        <v>#REF!</v>
      </c>
      <c r="AF58" s="75" t="e">
        <f t="shared" si="6"/>
        <v>#REF!</v>
      </c>
      <c r="AG58" s="75" t="e">
        <f t="shared" si="7"/>
        <v>#REF!</v>
      </c>
      <c r="AH58" s="75" t="e">
        <f t="shared" si="8"/>
        <v>#REF!</v>
      </c>
      <c r="AI58" s="75" t="e">
        <f t="shared" si="27"/>
        <v>#REF!</v>
      </c>
      <c r="AJ58" s="75" t="e">
        <f t="shared" si="22"/>
        <v>#REF!</v>
      </c>
      <c r="AK58" s="75"/>
      <c r="AL58" s="76" t="e">
        <f t="shared" si="26"/>
        <v>#REF!</v>
      </c>
      <c r="AM58" s="73" t="e">
        <f t="shared" si="23"/>
        <v>#REF!</v>
      </c>
      <c r="AO58" s="79">
        <v>0</v>
      </c>
      <c r="AP58" s="88" t="e">
        <f t="shared" si="13"/>
        <v>#REF!</v>
      </c>
      <c r="AQ58" s="75" t="e">
        <f t="shared" si="14"/>
        <v>#REF!</v>
      </c>
      <c r="AR58" s="75" t="e">
        <f t="shared" si="15"/>
        <v>#REF!</v>
      </c>
      <c r="AS58" s="75" t="e">
        <f t="shared" si="16"/>
        <v>#REF!</v>
      </c>
      <c r="AT58" s="75" t="e">
        <f t="shared" si="17"/>
        <v>#REF!</v>
      </c>
      <c r="AU58" s="75" t="e">
        <f t="shared" si="18"/>
        <v>#REF!</v>
      </c>
      <c r="AV58" s="75" t="e">
        <f t="shared" si="19"/>
        <v>#REF!</v>
      </c>
      <c r="AW58" s="75" t="e">
        <f t="shared" si="25"/>
        <v>#REF!</v>
      </c>
      <c r="AX58" s="75" t="e">
        <f>AX56-2.5</f>
        <v>#REF!</v>
      </c>
      <c r="AY58" s="75" t="e">
        <f>AY56-2.5</f>
        <v>#REF!</v>
      </c>
      <c r="AZ58" s="73" t="e">
        <f t="shared" si="24"/>
        <v>#REF!</v>
      </c>
    </row>
    <row r="59" spans="1:52">
      <c r="AB59" s="79">
        <v>0</v>
      </c>
      <c r="AC59" s="74" t="e">
        <f t="shared" si="3"/>
        <v>#REF!</v>
      </c>
      <c r="AD59" s="75" t="e">
        <f t="shared" si="4"/>
        <v>#REF!</v>
      </c>
      <c r="AE59" s="75" t="e">
        <f t="shared" si="5"/>
        <v>#REF!</v>
      </c>
      <c r="AF59" s="75" t="e">
        <f t="shared" si="6"/>
        <v>#REF!</v>
      </c>
      <c r="AG59" s="75" t="e">
        <f t="shared" si="7"/>
        <v>#REF!</v>
      </c>
      <c r="AH59" s="75" t="e">
        <f t="shared" si="8"/>
        <v>#REF!</v>
      </c>
      <c r="AI59" s="75" t="e">
        <f t="shared" si="27"/>
        <v>#REF!</v>
      </c>
      <c r="AJ59" s="75" t="e">
        <f t="shared" si="22"/>
        <v>#REF!</v>
      </c>
      <c r="AK59" s="75" t="e">
        <f>AK57-2.5</f>
        <v>#REF!</v>
      </c>
      <c r="AL59" s="76" t="e">
        <f t="shared" si="26"/>
        <v>#REF!</v>
      </c>
      <c r="AM59" s="73" t="e">
        <f t="shared" si="23"/>
        <v>#REF!</v>
      </c>
      <c r="AO59" s="79">
        <v>0</v>
      </c>
      <c r="AP59" s="88" t="e">
        <f t="shared" si="13"/>
        <v>#REF!</v>
      </c>
      <c r="AQ59" s="75" t="e">
        <f t="shared" si="14"/>
        <v>#REF!</v>
      </c>
      <c r="AR59" s="75" t="e">
        <f t="shared" si="15"/>
        <v>#REF!</v>
      </c>
      <c r="AS59" s="75" t="e">
        <f t="shared" si="16"/>
        <v>#REF!</v>
      </c>
      <c r="AT59" s="75" t="e">
        <f t="shared" si="17"/>
        <v>#REF!</v>
      </c>
      <c r="AU59" s="75" t="e">
        <f t="shared" si="18"/>
        <v>#REF!</v>
      </c>
      <c r="AV59" s="75" t="e">
        <f t="shared" si="19"/>
        <v>#REF!</v>
      </c>
      <c r="AW59" s="75" t="e">
        <f t="shared" si="25"/>
        <v>#REF!</v>
      </c>
      <c r="AX59" s="75"/>
      <c r="AY59" s="75"/>
      <c r="AZ59" s="73" t="e">
        <f t="shared" si="24"/>
        <v>#REF!</v>
      </c>
    </row>
    <row r="60" spans="1:52">
      <c r="AB60" s="79">
        <v>0</v>
      </c>
      <c r="AC60" s="77" t="e">
        <f t="shared" si="3"/>
        <v>#REF!</v>
      </c>
      <c r="AD60" s="75" t="e">
        <f t="shared" si="4"/>
        <v>#REF!</v>
      </c>
      <c r="AE60" s="75" t="e">
        <f t="shared" si="5"/>
        <v>#REF!</v>
      </c>
      <c r="AF60" s="75" t="e">
        <f t="shared" si="6"/>
        <v>#REF!</v>
      </c>
      <c r="AG60" s="75" t="e">
        <f t="shared" si="7"/>
        <v>#REF!</v>
      </c>
      <c r="AH60" s="75" t="e">
        <f t="shared" si="8"/>
        <v>#REF!</v>
      </c>
      <c r="AI60" s="75" t="e">
        <f t="shared" si="27"/>
        <v>#REF!</v>
      </c>
      <c r="AJ60" s="75" t="e">
        <f t="shared" si="22"/>
        <v>#REF!</v>
      </c>
      <c r="AK60" s="75"/>
      <c r="AL60" s="76" t="e">
        <f t="shared" si="26"/>
        <v>#REF!</v>
      </c>
      <c r="AM60" s="73" t="e">
        <f t="shared" si="23"/>
        <v>#REF!</v>
      </c>
      <c r="AO60" s="79">
        <v>0</v>
      </c>
      <c r="AP60" s="89" t="e">
        <f t="shared" si="13"/>
        <v>#REF!</v>
      </c>
      <c r="AQ60" s="75" t="e">
        <f t="shared" si="14"/>
        <v>#REF!</v>
      </c>
      <c r="AR60" s="75" t="e">
        <f t="shared" si="15"/>
        <v>#REF!</v>
      </c>
      <c r="AS60" s="75" t="e">
        <f t="shared" si="16"/>
        <v>#REF!</v>
      </c>
      <c r="AT60" s="75" t="e">
        <f t="shared" si="17"/>
        <v>#REF!</v>
      </c>
      <c r="AU60" s="75" t="e">
        <f t="shared" si="18"/>
        <v>#REF!</v>
      </c>
      <c r="AV60" s="75" t="e">
        <f t="shared" si="19"/>
        <v>#REF!</v>
      </c>
      <c r="AW60" s="75" t="e">
        <f t="shared" si="25"/>
        <v>#REF!</v>
      </c>
      <c r="AX60" s="75" t="e">
        <f>AX58-2.5</f>
        <v>#REF!</v>
      </c>
      <c r="AY60" s="75" t="e">
        <f>AY58-2.5</f>
        <v>#REF!</v>
      </c>
      <c r="AZ60" s="73" t="e">
        <f t="shared" si="24"/>
        <v>#REF!</v>
      </c>
    </row>
    <row r="61" spans="1:52" ht="16" thickBot="1">
      <c r="AB61" s="80">
        <v>0</v>
      </c>
      <c r="AC61" s="81" t="s">
        <v>29</v>
      </c>
      <c r="AD61" s="82" t="s">
        <v>30</v>
      </c>
      <c r="AE61" s="82" t="s">
        <v>31</v>
      </c>
      <c r="AF61" s="82" t="s">
        <v>32</v>
      </c>
      <c r="AG61" s="82" t="s">
        <v>33</v>
      </c>
      <c r="AH61" s="82" t="s">
        <v>34</v>
      </c>
      <c r="AI61" s="82" t="s">
        <v>35</v>
      </c>
      <c r="AJ61" s="82" t="s">
        <v>36</v>
      </c>
      <c r="AK61" s="82" t="s">
        <v>37</v>
      </c>
      <c r="AL61" s="83" t="s">
        <v>38</v>
      </c>
      <c r="AM61" s="84">
        <v>0</v>
      </c>
      <c r="AO61" s="80">
        <v>0</v>
      </c>
      <c r="AP61" s="90" t="s">
        <v>41</v>
      </c>
      <c r="AQ61" s="91" t="s">
        <v>42</v>
      </c>
      <c r="AR61" s="91" t="s">
        <v>43</v>
      </c>
      <c r="AS61" s="91" t="s">
        <v>44</v>
      </c>
      <c r="AT61" s="91" t="s">
        <v>45</v>
      </c>
      <c r="AU61" s="91" t="s">
        <v>46</v>
      </c>
      <c r="AV61" s="91" t="s">
        <v>47</v>
      </c>
      <c r="AW61" s="91" t="s">
        <v>48</v>
      </c>
      <c r="AX61" s="91" t="s">
        <v>49</v>
      </c>
      <c r="AY61" s="92" t="s">
        <v>49</v>
      </c>
      <c r="AZ61" s="84">
        <v>0</v>
      </c>
    </row>
  </sheetData>
  <phoneticPr fontId="0" type="noConversion"/>
  <dataValidations count="7">
    <dataValidation type="list" allowBlank="1" showInputMessage="1" showErrorMessage="1" sqref="B2:B30 B32:B34">
      <formula1>"M Bobsled,W Bobsled,M Skeleton,W Skeleton"</formula1>
    </dataValidation>
    <dataValidation type="time" allowBlank="1" showInputMessage="1" showErrorMessage="1" sqref="B44">
      <formula1>0.25</formula1>
      <formula2>0.75</formula2>
    </dataValidation>
    <dataValidation type="list" allowBlank="1" showInputMessage="1" showErrorMessage="1" sqref="B48">
      <formula1>"Sunny, Partly Cloudy, Overcast, Raining"</formula1>
    </dataValidation>
    <dataValidation type="list" allowBlank="1" showInputMessage="1" showErrorMessage="1" sqref="B49">
      <formula1>"1-5 MPH, 5-10 MPH, 10-15 MPH, Over 15 MPH"</formula1>
    </dataValidation>
    <dataValidation type="list" allowBlank="1" showInputMessage="1" showErrorMessage="1" sqref="B47">
      <formula1>"Indoors, Outdoors"</formula1>
    </dataValidation>
    <dataValidation type="list" allowBlank="1" showInputMessage="1" showErrorMessage="1" sqref="B45">
      <formula1>"Minneapolis,Lake Placid,Park City, Dallas,Greenville,Chula Vista,Colorado Springs, Rochester, Syracuse"</formula1>
    </dataValidation>
    <dataValidation type="list" allowBlank="1" showInputMessage="1" showErrorMessage="1" sqref="B46">
      <formula1>"Asphalt, Rubber Granules, Mondo Surface"</formula1>
    </dataValidation>
  </dataValidations>
  <pageMargins left="0.25" right="0.25" top="1.5" bottom="0.5" header="0.75" footer="0.5"/>
  <pageSetup scale="58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zoomScaleNormal="150" zoomScalePageLayoutView="150" workbookViewId="0">
      <selection activeCell="R66" sqref="R66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47" t="s">
        <v>39</v>
      </c>
      <c r="B3" s="147"/>
      <c r="C3" s="147"/>
      <c r="D3" s="65"/>
      <c r="E3" s="65"/>
      <c r="F3" s="65"/>
      <c r="AB3" s="66"/>
      <c r="AC3" s="66"/>
      <c r="AD3" s="66"/>
      <c r="AE3" s="146" t="s">
        <v>40</v>
      </c>
      <c r="AF3" s="146"/>
      <c r="AG3" s="146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54</v>
      </c>
      <c r="T4" s="57" t="s">
        <v>3</v>
      </c>
      <c r="U4" s="33" t="s">
        <v>3</v>
      </c>
      <c r="V4" s="29" t="s">
        <v>17</v>
      </c>
      <c r="W4" s="57" t="s">
        <v>3</v>
      </c>
      <c r="X4" s="33" t="s">
        <v>3</v>
      </c>
      <c r="Y4" s="31" t="s">
        <v>18</v>
      </c>
      <c r="Z4" s="57" t="s">
        <v>3</v>
      </c>
      <c r="AA4" s="33" t="s">
        <v>3</v>
      </c>
      <c r="AB4" s="32" t="s">
        <v>19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20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25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26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21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26</v>
      </c>
      <c r="AG39" s="25"/>
    </row>
    <row r="40" spans="2:33" ht="9" customHeight="1">
      <c r="B40" s="35" t="s">
        <v>26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27</v>
      </c>
      <c r="AG40" s="25"/>
    </row>
    <row r="41" spans="2:33" ht="9" customHeight="1">
      <c r="B41" s="35" t="s">
        <v>25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24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28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28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41</v>
      </c>
      <c r="E67" s="62"/>
      <c r="F67" s="62"/>
      <c r="G67" s="63" t="s">
        <v>42</v>
      </c>
      <c r="H67" s="63"/>
      <c r="I67" s="63"/>
      <c r="J67" s="63" t="s">
        <v>43</v>
      </c>
      <c r="K67" s="63"/>
      <c r="L67" s="63"/>
      <c r="M67" s="63" t="s">
        <v>44</v>
      </c>
      <c r="N67" s="63"/>
      <c r="O67" s="63"/>
      <c r="P67" s="63" t="s">
        <v>45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16</v>
      </c>
      <c r="T68" s="54"/>
      <c r="U68" s="54"/>
      <c r="V68" s="54" t="s">
        <v>17</v>
      </c>
      <c r="W68" s="54"/>
      <c r="X68" s="54"/>
      <c r="Y68" s="31" t="s">
        <v>18</v>
      </c>
      <c r="Z68" s="97"/>
      <c r="AA68" s="97"/>
      <c r="AB68" s="32" t="s">
        <v>19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workbookViewId="0">
      <selection activeCell="M72" sqref="M72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48" t="s">
        <v>14</v>
      </c>
      <c r="B3" s="148"/>
      <c r="C3" s="148"/>
      <c r="AE3" s="149" t="s">
        <v>15</v>
      </c>
      <c r="AF3" s="149"/>
      <c r="AG3" s="149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51</v>
      </c>
      <c r="T4" s="27" t="s">
        <v>3</v>
      </c>
      <c r="U4" s="33" t="s">
        <v>3</v>
      </c>
      <c r="V4" s="29" t="s">
        <v>17</v>
      </c>
      <c r="W4" s="27" t="s">
        <v>3</v>
      </c>
      <c r="X4" s="33" t="s">
        <v>3</v>
      </c>
      <c r="Y4" s="31" t="s">
        <v>18</v>
      </c>
      <c r="Z4" s="27" t="s">
        <v>3</v>
      </c>
      <c r="AA4" s="33" t="s">
        <v>3</v>
      </c>
      <c r="AB4" s="32" t="s">
        <v>19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20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20</v>
      </c>
      <c r="AG11" s="25"/>
    </row>
    <row r="12" spans="1:33" ht="9" customHeight="1">
      <c r="B12" s="35" t="s">
        <v>21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22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23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24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20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25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26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52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26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27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24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28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28</v>
      </c>
      <c r="AG49" s="25"/>
    </row>
    <row r="50" spans="2:33" ht="9" customHeight="1">
      <c r="B50" s="21" t="s">
        <v>53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29</v>
      </c>
      <c r="E68" s="48">
        <v>0</v>
      </c>
      <c r="F68" s="52">
        <v>0</v>
      </c>
      <c r="G68" s="50" t="s">
        <v>30</v>
      </c>
      <c r="H68" s="48">
        <v>0</v>
      </c>
      <c r="I68" s="52">
        <v>0</v>
      </c>
      <c r="J68" s="50" t="s">
        <v>31</v>
      </c>
      <c r="K68" s="48">
        <v>0</v>
      </c>
      <c r="L68" s="52">
        <v>0</v>
      </c>
      <c r="M68" s="50" t="s">
        <v>32</v>
      </c>
      <c r="N68" s="48">
        <v>0</v>
      </c>
      <c r="O68" s="52">
        <v>0</v>
      </c>
      <c r="P68" s="50" t="s">
        <v>33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55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16</v>
      </c>
      <c r="T69" s="54"/>
      <c r="U69" s="54"/>
      <c r="V69" s="54" t="s">
        <v>17</v>
      </c>
      <c r="W69" s="54"/>
      <c r="X69" s="54"/>
      <c r="Y69" s="31" t="s">
        <v>18</v>
      </c>
      <c r="Z69" s="97"/>
      <c r="AA69" s="97"/>
      <c r="AB69" s="32" t="s">
        <v>19</v>
      </c>
      <c r="AC69" s="98"/>
      <c r="AD69" s="98"/>
    </row>
    <row r="70" spans="3:33" ht="9" customHeight="1">
      <c r="F70" s="24" t="s">
        <v>55</v>
      </c>
    </row>
    <row r="71" spans="3:33" ht="9" customHeight="1">
      <c r="F71" s="24" t="s">
        <v>55</v>
      </c>
    </row>
    <row r="72" spans="3:33" ht="9" customHeight="1">
      <c r="F72" s="24" t="s">
        <v>55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2014-07-07T03:38:44Z</cp:lastPrinted>
  <dcterms:created xsi:type="dcterms:W3CDTF">2008-06-24T18:03:42Z</dcterms:created>
  <dcterms:modified xsi:type="dcterms:W3CDTF">2015-09-02T17:37:57Z</dcterms:modified>
  <cp:category/>
</cp:coreProperties>
</file>