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140" windowWidth="25600" windowHeight="1376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Summary'!$A$1:$Y$43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U23" i="1" l="1"/>
  <c r="U20" i="1"/>
  <c r="U19" i="1"/>
  <c r="U17" i="1"/>
  <c r="U15" i="1"/>
  <c r="U12" i="1"/>
  <c r="U11" i="1"/>
  <c r="U10" i="1"/>
  <c r="U6" i="1"/>
  <c r="U13" i="1"/>
  <c r="D5" i="1"/>
  <c r="F5" i="1"/>
  <c r="H5" i="1"/>
  <c r="L5" i="1"/>
  <c r="N5" i="1"/>
  <c r="P5" i="1"/>
  <c r="R5" i="1"/>
  <c r="T5" i="1"/>
  <c r="J5" i="1"/>
  <c r="U5" i="1"/>
  <c r="D4" i="1"/>
  <c r="F4" i="1"/>
  <c r="H4" i="1"/>
  <c r="L4" i="1"/>
  <c r="N4" i="1"/>
  <c r="P4" i="1"/>
  <c r="R4" i="1"/>
  <c r="T4" i="1"/>
  <c r="U4" i="1"/>
  <c r="X4" i="1"/>
  <c r="X3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X6" i="1"/>
  <c r="AB6" i="1"/>
  <c r="AC6" i="1"/>
  <c r="AD6" i="1"/>
  <c r="AE6" i="1"/>
  <c r="AF6" i="1"/>
  <c r="AG6" i="1"/>
  <c r="AH6" i="1"/>
  <c r="AI6" i="1"/>
  <c r="AJ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K7" i="1"/>
  <c r="AL7" i="1"/>
  <c r="AO7" i="1"/>
  <c r="AP7" i="1"/>
  <c r="AQ7" i="1"/>
  <c r="AR7" i="1"/>
  <c r="AS7" i="1"/>
  <c r="AT7" i="1"/>
  <c r="AU7" i="1"/>
  <c r="AV7" i="1"/>
  <c r="AW7" i="1"/>
  <c r="AX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D12" i="1"/>
  <c r="F12" i="1"/>
  <c r="H12" i="1"/>
  <c r="J12" i="1"/>
  <c r="L12" i="1"/>
  <c r="N12" i="1"/>
  <c r="P12" i="1"/>
  <c r="R12" i="1"/>
  <c r="T12" i="1"/>
  <c r="X12" i="1"/>
  <c r="AB12" i="1"/>
  <c r="AC12" i="1"/>
  <c r="AD12" i="1"/>
  <c r="AE12" i="1"/>
  <c r="AF12" i="1"/>
  <c r="AG12" i="1"/>
  <c r="AH12" i="1"/>
  <c r="AI12" i="1"/>
  <c r="AJ12" i="1"/>
  <c r="AK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O13" i="1"/>
  <c r="AP13" i="1"/>
  <c r="AQ13" i="1"/>
  <c r="AR13" i="1"/>
  <c r="AS13" i="1"/>
  <c r="AT13" i="1"/>
  <c r="AU13" i="1"/>
  <c r="AV13" i="1"/>
  <c r="AW13" i="1"/>
  <c r="AY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L14" i="1"/>
  <c r="AO14" i="1"/>
  <c r="AP14" i="1"/>
  <c r="AQ14" i="1"/>
  <c r="AR14" i="1"/>
  <c r="AS14" i="1"/>
  <c r="AT14" i="1"/>
  <c r="AU14" i="1"/>
  <c r="AV14" i="1"/>
  <c r="AW14" i="1"/>
  <c r="AX14" i="1"/>
  <c r="AY14" i="1"/>
  <c r="D15" i="1"/>
  <c r="F15" i="1"/>
  <c r="H15" i="1"/>
  <c r="J15" i="1"/>
  <c r="L15" i="1"/>
  <c r="N15" i="1"/>
  <c r="P15" i="1"/>
  <c r="R15" i="1"/>
  <c r="T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D17" i="1"/>
  <c r="F17" i="1"/>
  <c r="H17" i="1"/>
  <c r="J17" i="1"/>
  <c r="L17" i="1"/>
  <c r="N17" i="1"/>
  <c r="P17" i="1"/>
  <c r="R17" i="1"/>
  <c r="T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X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Y22" i="1"/>
  <c r="AZ22" i="1"/>
  <c r="D23" i="1"/>
  <c r="F23" i="1"/>
  <c r="H23" i="1"/>
  <c r="J23" i="1"/>
  <c r="L23" i="1"/>
  <c r="N23" i="1"/>
  <c r="P23" i="1"/>
  <c r="R23" i="1"/>
  <c r="T23" i="1"/>
  <c r="X23" i="1"/>
  <c r="AB23" i="1"/>
  <c r="AC23" i="1"/>
  <c r="AD23" i="1"/>
  <c r="AE23" i="1"/>
  <c r="AF23" i="1"/>
  <c r="AG23" i="1"/>
  <c r="AH23" i="1"/>
  <c r="AI23" i="1"/>
  <c r="AJ23" i="1"/>
  <c r="AL23" i="1"/>
  <c r="AM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X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X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D42" i="1"/>
  <c r="F42" i="1"/>
  <c r="H42" i="1"/>
  <c r="J42" i="1"/>
  <c r="L42" i="1"/>
  <c r="N42" i="1"/>
  <c r="P42" i="1"/>
  <c r="R42" i="1"/>
  <c r="T42" i="1"/>
  <c r="U42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D43" i="1"/>
  <c r="F43" i="1"/>
  <c r="H43" i="1"/>
  <c r="J43" i="1"/>
  <c r="L43" i="1"/>
  <c r="N43" i="1"/>
  <c r="P43" i="1"/>
  <c r="R43" i="1"/>
  <c r="T43" i="1"/>
  <c r="U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O43" i="1"/>
  <c r="AP43" i="1"/>
  <c r="AQ43" i="1"/>
  <c r="AR43" i="1"/>
  <c r="AS43" i="1"/>
  <c r="AT43" i="1"/>
  <c r="AU43" i="1"/>
  <c r="AV43" i="1"/>
  <c r="AW43" i="1"/>
  <c r="AZ43" i="1"/>
  <c r="AC44" i="1"/>
  <c r="AD44" i="1"/>
  <c r="AE44" i="1"/>
  <c r="AF44" i="1"/>
  <c r="AG44" i="1"/>
  <c r="AH44" i="1"/>
  <c r="AI44" i="1"/>
  <c r="AJ44" i="1"/>
  <c r="AK44" i="1"/>
  <c r="AL44" i="1"/>
  <c r="AM44" i="1"/>
  <c r="AP44" i="1"/>
  <c r="AQ44" i="1"/>
  <c r="AR44" i="1"/>
  <c r="AS44" i="1"/>
  <c r="AT44" i="1"/>
  <c r="AU44" i="1"/>
  <c r="AV44" i="1"/>
  <c r="AW44" i="1"/>
  <c r="AZ44" i="1"/>
  <c r="AC45" i="1"/>
  <c r="AD45" i="1"/>
  <c r="AE45" i="1"/>
  <c r="AF45" i="1"/>
  <c r="AG45" i="1"/>
  <c r="AH45" i="1"/>
  <c r="AI45" i="1"/>
  <c r="AJ45" i="1"/>
  <c r="AL45" i="1"/>
  <c r="AM45" i="1"/>
  <c r="AP45" i="1"/>
  <c r="AQ45" i="1"/>
  <c r="AR45" i="1"/>
  <c r="AS45" i="1"/>
  <c r="AT45" i="1"/>
  <c r="AU45" i="1"/>
  <c r="AV45" i="1"/>
  <c r="AW45" i="1"/>
  <c r="AX45" i="1"/>
  <c r="AY45" i="1"/>
  <c r="AZ45" i="1"/>
  <c r="AC46" i="1"/>
  <c r="AD46" i="1"/>
  <c r="AE46" i="1"/>
  <c r="AF46" i="1"/>
  <c r="AG46" i="1"/>
  <c r="AH46" i="1"/>
  <c r="AI46" i="1"/>
  <c r="AJ46" i="1"/>
  <c r="AK46" i="1"/>
  <c r="AL46" i="1"/>
  <c r="AM46" i="1"/>
  <c r="AP46" i="1"/>
  <c r="AQ46" i="1"/>
  <c r="AR46" i="1"/>
  <c r="AS46" i="1"/>
  <c r="AT46" i="1"/>
  <c r="AU46" i="1"/>
  <c r="AV46" i="1"/>
  <c r="AW46" i="1"/>
  <c r="AZ46" i="1"/>
  <c r="AC47" i="1"/>
  <c r="AD47" i="1"/>
  <c r="AE47" i="1"/>
  <c r="AF47" i="1"/>
  <c r="AG47" i="1"/>
  <c r="AH47" i="1"/>
  <c r="AI47" i="1"/>
  <c r="AJ47" i="1"/>
  <c r="AL47" i="1"/>
  <c r="AM47" i="1"/>
  <c r="AP47" i="1"/>
  <c r="AQ47" i="1"/>
  <c r="AR47" i="1"/>
  <c r="AS47" i="1"/>
  <c r="AT47" i="1"/>
  <c r="AU47" i="1"/>
  <c r="AV47" i="1"/>
  <c r="AW47" i="1"/>
  <c r="AX47" i="1"/>
  <c r="AY47" i="1"/>
  <c r="AZ47" i="1"/>
  <c r="AC48" i="1"/>
  <c r="AD48" i="1"/>
  <c r="AE48" i="1"/>
  <c r="AF48" i="1"/>
  <c r="AG48" i="1"/>
  <c r="AH48" i="1"/>
  <c r="AI48" i="1"/>
  <c r="AJ48" i="1"/>
  <c r="AK48" i="1"/>
  <c r="AL48" i="1"/>
  <c r="AM48" i="1"/>
  <c r="AP48" i="1"/>
  <c r="AQ48" i="1"/>
  <c r="AR48" i="1"/>
  <c r="AS48" i="1"/>
  <c r="AT48" i="1"/>
  <c r="AU48" i="1"/>
  <c r="AV48" i="1"/>
  <c r="AW48" i="1"/>
  <c r="AZ48" i="1"/>
  <c r="AC49" i="1"/>
  <c r="AD49" i="1"/>
  <c r="AE49" i="1"/>
  <c r="AF49" i="1"/>
  <c r="AG49" i="1"/>
  <c r="AH49" i="1"/>
  <c r="AI49" i="1"/>
  <c r="AJ49" i="1"/>
  <c r="AL49" i="1"/>
  <c r="AM49" i="1"/>
  <c r="AP49" i="1"/>
  <c r="AQ49" i="1"/>
  <c r="AR49" i="1"/>
  <c r="AS49" i="1"/>
  <c r="AT49" i="1"/>
  <c r="AU49" i="1"/>
  <c r="AV49" i="1"/>
  <c r="AW49" i="1"/>
  <c r="AX49" i="1"/>
  <c r="AY49" i="1"/>
  <c r="AZ49" i="1"/>
  <c r="AC50" i="1"/>
  <c r="AD50" i="1"/>
  <c r="AE50" i="1"/>
  <c r="AF50" i="1"/>
  <c r="AG50" i="1"/>
  <c r="AH50" i="1"/>
  <c r="AI50" i="1"/>
  <c r="AJ50" i="1"/>
  <c r="AK50" i="1"/>
  <c r="AL50" i="1"/>
  <c r="AM50" i="1"/>
  <c r="AP50" i="1"/>
  <c r="AQ50" i="1"/>
  <c r="AR50" i="1"/>
  <c r="AS50" i="1"/>
  <c r="AT50" i="1"/>
  <c r="AU50" i="1"/>
  <c r="AV50" i="1"/>
  <c r="AW50" i="1"/>
  <c r="AZ50" i="1"/>
  <c r="AC51" i="1"/>
  <c r="AD51" i="1"/>
  <c r="AE51" i="1"/>
  <c r="AF51" i="1"/>
  <c r="AG51" i="1"/>
  <c r="AH51" i="1"/>
  <c r="AI51" i="1"/>
  <c r="AJ51" i="1"/>
  <c r="AL51" i="1"/>
  <c r="AM51" i="1"/>
  <c r="AP51" i="1"/>
  <c r="AQ51" i="1"/>
  <c r="AR51" i="1"/>
  <c r="AS51" i="1"/>
  <c r="AT51" i="1"/>
  <c r="AU51" i="1"/>
  <c r="AV51" i="1"/>
  <c r="AW51" i="1"/>
  <c r="AX51" i="1"/>
  <c r="AY51" i="1"/>
  <c r="AZ51" i="1"/>
  <c r="AC52" i="1"/>
  <c r="AD52" i="1"/>
  <c r="AE52" i="1"/>
  <c r="AF52" i="1"/>
  <c r="AG52" i="1"/>
  <c r="AH52" i="1"/>
  <c r="AI52" i="1"/>
  <c r="AJ52" i="1"/>
  <c r="AK52" i="1"/>
  <c r="AL52" i="1"/>
  <c r="AM52" i="1"/>
  <c r="AP52" i="1"/>
  <c r="AQ52" i="1"/>
  <c r="AR52" i="1"/>
  <c r="AS52" i="1"/>
  <c r="AT52" i="1"/>
  <c r="AU52" i="1"/>
  <c r="AV52" i="1"/>
  <c r="AW52" i="1"/>
  <c r="AZ52" i="1"/>
  <c r="AC53" i="1"/>
  <c r="AD53" i="1"/>
  <c r="AE53" i="1"/>
  <c r="AF53" i="1"/>
  <c r="AG53" i="1"/>
  <c r="AH53" i="1"/>
  <c r="AI53" i="1"/>
  <c r="AJ53" i="1"/>
  <c r="AL53" i="1"/>
  <c r="AM53" i="1"/>
  <c r="AP53" i="1"/>
  <c r="AQ53" i="1"/>
  <c r="AR53" i="1"/>
  <c r="AS53" i="1"/>
  <c r="AT53" i="1"/>
  <c r="AU53" i="1"/>
  <c r="AV53" i="1"/>
  <c r="AW53" i="1"/>
  <c r="AX53" i="1"/>
  <c r="AY53" i="1"/>
  <c r="AZ53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<sst xmlns="http://schemas.openxmlformats.org/spreadsheetml/2006/main" count="229" uniqueCount="93">
  <si>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</si>
  <si>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</si>
  <si>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</si>
  <si>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</si>
  <si>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</si>
  <si>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</si>
  <si>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</si>
  <si>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</si>
  <si>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</si>
  <si>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</si>
  <si>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</si>
  <si>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</si>
  <si>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</si>
  <si>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</si>
  <si>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</si>
  <si>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</si>
  <si>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</si>
  <si>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</si>
  <si>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</si>
  <si>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</si>
  <si>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</si>
  <si>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</si>
  <si>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</si>
  <si>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</si>
  <si>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</si>
  <si>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</si>
  <si>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</si>
  <si>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</si>
  <si>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</si>
  <si>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</si>
  <si>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</si>
  <si>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</si>
  <si>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</si>
  <si>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</si>
  <si>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</si>
  <si>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</si>
  <si>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</si>
  <si>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</si>
  <si>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</si>
  <si>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</si>
  <si>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</si>
  <si>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</si>
  <si>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</si>
  <si>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</si>
  <si>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</si>
  <si>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</si>
  <si>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</si>
  <si>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</si>
  <si>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</si>
  <si>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</si>
  <si>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</si>
  <si>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</si>
  <si>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</si>
  <si>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</si>
  <si>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</si>
  <si>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</si>
  <si>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Temp: (F°)</t>
  </si>
  <si>
    <t>Location</t>
  </si>
  <si>
    <t>Date</t>
  </si>
  <si>
    <t>Weather</t>
  </si>
  <si>
    <t>Wind</t>
  </si>
  <si>
    <t>Surface</t>
  </si>
  <si>
    <t>Park City</t>
  </si>
  <si>
    <t>Sunny</t>
  </si>
  <si>
    <t>1-5 MPH</t>
  </si>
  <si>
    <t>Mondo Surface</t>
  </si>
  <si>
    <t>Kyler Allison</t>
  </si>
  <si>
    <t>M Bobsled</t>
  </si>
  <si>
    <t>Phillip Garrison</t>
  </si>
  <si>
    <t>Patrick Acosta</t>
  </si>
  <si>
    <t>M Skeleton</t>
  </si>
  <si>
    <t>Mike Strahler</t>
  </si>
  <si>
    <t>Max DeLance</t>
  </si>
  <si>
    <t>Mike Terry</t>
  </si>
  <si>
    <t>Chris Walsh</t>
  </si>
  <si>
    <t>Ben Fogel</t>
  </si>
  <si>
    <t>Michael Kwok</t>
  </si>
  <si>
    <t>Jordan Ahmad</t>
  </si>
  <si>
    <t>Connor Campbell</t>
  </si>
  <si>
    <t>Carter Crawford</t>
  </si>
  <si>
    <t>Robert Santa Inez</t>
  </si>
  <si>
    <t>Devon Langhorst</t>
  </si>
  <si>
    <t>Merrick Flygare</t>
  </si>
  <si>
    <t>Ali Ashghar</t>
  </si>
  <si>
    <t>Ryan Roberson</t>
  </si>
  <si>
    <t>Sean Hyndman</t>
  </si>
  <si>
    <t>Daniel Klausz</t>
  </si>
  <si>
    <t>Zach Shann</t>
  </si>
  <si>
    <t>Stephanie Smith</t>
  </si>
  <si>
    <t>W Bobsled</t>
  </si>
  <si>
    <t>W Skeleton</t>
  </si>
  <si>
    <t>Kelly Kozinski</t>
  </si>
  <si>
    <t>Hannah Pfeiffer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</si>
</sst>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b/>
      <sz val="10"/>
      <name val="Arial"/>
    </font>
    <font>
      <b/>
      <sz val="11"/>
      <name val="Cambria"/>
      <scheme val="major"/>
    </font>
    <font>
      <b/>
      <sz val="11"/>
      <name val="Arial"/>
    </font>
    <font>
      <b/>
      <sz val="10"/>
      <color indexed="8"/>
      <name val="Cambria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36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29" fillId="0" borderId="45" xfId="0" applyFont="1" applyBorder="1" applyAlignment="1">
      <alignment horizontal="center"/>
    </xf>
    <xf numFmtId="0" fontId="27" fillId="0" borderId="45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8" fillId="0" borderId="43" xfId="0" applyFont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17" xfId="0" applyFont="1" applyBorder="1"/>
    <xf numFmtId="0" fontId="8" fillId="0" borderId="21" xfId="0" applyFont="1" applyBorder="1"/>
    <xf numFmtId="15" fontId="27" fillId="0" borderId="44" xfId="0" applyNumberFormat="1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6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9" fillId="0" borderId="45" xfId="0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BA54"/>
  <sheetViews>
    <sheetView tabSelected="1" topLeftCell="C1" zoomScale="125" zoomScaleNormal="125" zoomScaleSheetLayoutView="100" zoomScalePageLayoutView="125" workbookViewId="0">
      <selection activeCell="B1" sqref="B1:B1048576"/>
    </sheetView>
  </sheetViews>
  <sheetFormatPr baseColWidth="10" defaultColWidth="9.1640625" defaultRowHeight="15" x14ac:dyDescent="0"/>
  <cols>
    <col min="1" max="1" width="31" style="122" bestFit="1" customWidth="1"/>
    <col min="2" max="2" width="13.1640625" style="2" hidden="1" customWidth="1"/>
    <col min="3" max="3" width="6.6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5.16406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8.1640625" style="2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ht="18" thickBot="1">
      <c r="A1" s="133" t="s">
        <v>55</v>
      </c>
      <c r="B1" s="132" t="s">
        <v>57</v>
      </c>
      <c r="C1" s="132" t="s">
        <v>58</v>
      </c>
      <c r="D1" s="150" t="s">
        <v>59</v>
      </c>
      <c r="E1" s="151"/>
      <c r="F1" s="150" t="s">
        <v>60</v>
      </c>
      <c r="G1" s="151"/>
      <c r="H1" s="152" t="s">
        <v>56</v>
      </c>
      <c r="I1" s="153"/>
      <c r="J1" s="144" t="s">
        <v>61</v>
      </c>
      <c r="K1" s="145"/>
    </row>
    <row r="2" spans="1:53" ht="19" thickTop="1" thickBot="1">
      <c r="A2" s="143"/>
      <c r="B2" s="130" t="s">
        <v>62</v>
      </c>
      <c r="C2" s="131">
        <v>42959</v>
      </c>
      <c r="D2" s="148" t="s">
        <v>63</v>
      </c>
      <c r="E2" s="149"/>
      <c r="F2" s="148" t="s">
        <v>64</v>
      </c>
      <c r="G2" s="149"/>
      <c r="H2" s="154">
        <v>75</v>
      </c>
      <c r="I2" s="155"/>
      <c r="J2" s="146" t="s">
        <v>65</v>
      </c>
      <c r="K2" s="147"/>
    </row>
    <row r="3" spans="1:53" s="3" customFormat="1" ht="43.5" customHeight="1" thickBot="1">
      <c r="A3" s="123" t="s">
        <v>0</v>
      </c>
      <c r="B3" s="116" t="s">
        <v>1</v>
      </c>
      <c r="C3" s="117" t="s">
        <v>8</v>
      </c>
      <c r="D3" s="118" t="s">
        <v>3</v>
      </c>
      <c r="E3" s="117" t="s">
        <v>6</v>
      </c>
      <c r="F3" s="118" t="s">
        <v>3</v>
      </c>
      <c r="G3" s="117" t="s">
        <v>7</v>
      </c>
      <c r="H3" s="118" t="s">
        <v>3</v>
      </c>
      <c r="I3" s="117" t="s">
        <v>9</v>
      </c>
      <c r="J3" s="118" t="s">
        <v>3</v>
      </c>
      <c r="K3" s="119" t="s">
        <v>10</v>
      </c>
      <c r="L3" s="118" t="s">
        <v>3</v>
      </c>
      <c r="M3" s="118" t="s">
        <v>53</v>
      </c>
      <c r="N3" s="118" t="s">
        <v>3</v>
      </c>
      <c r="O3" s="117" t="s">
        <v>4</v>
      </c>
      <c r="P3" s="118" t="s">
        <v>3</v>
      </c>
      <c r="Q3" s="117" t="s">
        <v>11</v>
      </c>
      <c r="R3" s="118" t="s">
        <v>3</v>
      </c>
      <c r="S3" s="117" t="s">
        <v>12</v>
      </c>
      <c r="T3" s="118" t="s">
        <v>3</v>
      </c>
      <c r="U3" s="117" t="s">
        <v>2</v>
      </c>
      <c r="V3" s="118" t="s">
        <v>13</v>
      </c>
      <c r="W3" s="118" t="s">
        <v>49</v>
      </c>
      <c r="X3" s="116" t="str">
        <f t="shared" ref="X3:X38" si="0">A3</f>
        <v>Athlete</v>
      </c>
      <c r="AB3" s="68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93"/>
      <c r="AN3" s="86"/>
      <c r="AO3" s="68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93"/>
      <c r="BA3" s="2"/>
    </row>
    <row r="4" spans="1:53" ht="20" customHeight="1" thickBot="1">
      <c r="A4" s="134" t="s">
        <v>66</v>
      </c>
      <c r="B4" s="124" t="s">
        <v>67</v>
      </c>
      <c r="C4" s="125">
        <v>2.0699999999999998</v>
      </c>
      <c r="D4" s="126">
        <f>IF(C4="",0,IF(B4="M Bobsled",VLOOKUP(C4,Men!D$5:F$66,2),IF(B4="M Skeleton",VLOOKUP(C4,Men!D$5:F$66,3),IF(B4="W Bobsled",VLOOKUP(C4,Women!D$5:F$66,2),IF(B4="W Skeleton",VLOOKUP(C4,Women!D$5:F$66,3),0)))))</f>
        <v>98</v>
      </c>
      <c r="E4" s="125">
        <v>3.61</v>
      </c>
      <c r="F4" s="126">
        <f>IF(E4="",0,IF($B4="M Bobsled",VLOOKUP(E4,Men!G$5:I$66,2),IF($B4="M Skeleton",VLOOKUP(E4,Men!G$5:I$66,3),IF($B4="W Bobsled",VLOOKUP(E4,Women!G$5:I$66,2),IF($B4="W Skeleton",VLOOKUP(E4,Women!G$5:I$66,3),0)))))</f>
        <v>96</v>
      </c>
      <c r="G4" s="125">
        <v>5.1100000000000003</v>
      </c>
      <c r="H4" s="126">
        <f>IF(G4="",0,IF($B4="M Bobsled",VLOOKUP(G4,Men!J$5:L$66,2),IF($B4="M Skeleton",VLOOKUP(G4,Men!J$5:L$66,3),IF($B4="W Bobsled",VLOOKUP(G4,Women!J$5:L$66,2),IF($B4="W Skeleton",VLOOKUP(G4,Women!J$5:L$66,3),0)))))</f>
        <v>100</v>
      </c>
      <c r="I4" s="125"/>
      <c r="J4" s="126">
        <v>0</v>
      </c>
      <c r="K4" s="127">
        <v>3.04</v>
      </c>
      <c r="L4" s="126">
        <f>IF(K4="",0,IF($B4="M Bobsled",VLOOKUP(K4,Men!P$5:R$66,2),IF($B4="M Skeleton",VLOOKUP(K4,Men!P$5:R$66,3),IF($B4="W Bobsled",VLOOKUP(K4,Women!P$5:R$66,2),IF($B4="W Skeleton",VLOOKUP(K4,Women!P$5:R$66,3),0)))))</f>
        <v>90</v>
      </c>
      <c r="M4" s="125">
        <v>3.38</v>
      </c>
      <c r="N4" s="126">
        <f>IF(M4="",0,IF($B4="M Bobsled",VLOOKUP(M4,Men!S$5:U$68,2),IF($B4="M Skeleton",VLOOKUP(M4,Men!S$5:U$68,3),IF($B4="W Bobsled",VLOOKUP(M4,Women!S$5:U$67,2),IF($B4="W Skeleton",VLOOKUP(M4,Women!S$5:U$67,3),0)))))</f>
        <v>100</v>
      </c>
      <c r="O4" s="125">
        <v>16.100000000000001</v>
      </c>
      <c r="P4" s="126">
        <f>IF(O4="",0,IF($B4="M Bobsled",VLOOKUP(O4,Men!V$5:X$67,2),IF($B4="M Skeleton",VLOOKUP(O4,Men!V$5:X$67,3),IF($B4="W Bobsled",VLOOKUP(O4,Women!V$5:X$67,2),IF($B4="W Skeleton",VLOOKUP(O4,Women!V$5:X$67,3),0)))))</f>
        <v>90</v>
      </c>
      <c r="Q4" s="125"/>
      <c r="R4" s="126">
        <f>IF(Q4="",0,IF($B4="M Bobsled",VLOOKUP(Q4,Men!Y$5:AA$67,2),IF($B4="M Skeleton",VLOOKUP(Q4,Men!Y$5:AA$67,3),IF($B4="W Bobsled",VLOOKUP(Q4,Women!Y$5:AA$67,2),IF($B4="W Skeleton",VLOOKUP(Q4,Women!Y$5:AA$67,3),0)))))</f>
        <v>0</v>
      </c>
      <c r="S4" s="125"/>
      <c r="T4" s="126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28">
        <f>IF(B4="M Bobsled",SUM(D4,F4,H4,J4,L4,N4,P4,R4,T4),IF(B4="W Bobsled",SUM(D4,F4,H4,L4,N4,P4,R4,T4),SUM(D4,F4,H4,J4,L4,N4,P4,R4,T4)))</f>
        <v>574</v>
      </c>
      <c r="V4" s="129">
        <v>210</v>
      </c>
      <c r="W4" s="129">
        <v>33</v>
      </c>
      <c r="X4" s="139" t="str">
        <f t="shared" si="0"/>
        <v>Kyler Allison</v>
      </c>
      <c r="AB4" s="69">
        <v>100</v>
      </c>
      <c r="AC4" s="70">
        <v>2.0499999999999998</v>
      </c>
      <c r="AD4" s="71">
        <v>3.55</v>
      </c>
      <c r="AE4" s="71">
        <v>5.2</v>
      </c>
      <c r="AF4" s="71">
        <v>6.5</v>
      </c>
      <c r="AG4" s="71">
        <v>2.9</v>
      </c>
      <c r="AH4" s="71">
        <v>2.2999999999999998</v>
      </c>
      <c r="AI4" s="71">
        <v>41</v>
      </c>
      <c r="AJ4" s="71">
        <v>18</v>
      </c>
      <c r="AK4" s="71">
        <v>160</v>
      </c>
      <c r="AL4" s="72">
        <v>220</v>
      </c>
      <c r="AM4" s="73">
        <v>100</v>
      </c>
      <c r="AO4" s="69">
        <v>100</v>
      </c>
      <c r="AP4" s="87">
        <v>2.2000000000000002</v>
      </c>
      <c r="AQ4" s="71">
        <v>3.85</v>
      </c>
      <c r="AR4" s="71">
        <v>5.8</v>
      </c>
      <c r="AS4" s="71">
        <v>7.5</v>
      </c>
      <c r="AT4" s="71">
        <v>3.4</v>
      </c>
      <c r="AU4" s="71">
        <v>2.9</v>
      </c>
      <c r="AV4" s="71">
        <v>34</v>
      </c>
      <c r="AW4" s="71">
        <v>15</v>
      </c>
      <c r="AX4" s="71">
        <v>120</v>
      </c>
      <c r="AY4" s="72">
        <v>150</v>
      </c>
      <c r="AZ4" s="73">
        <v>100</v>
      </c>
    </row>
    <row r="5" spans="1:53" ht="20" customHeight="1">
      <c r="A5" s="135" t="s">
        <v>68</v>
      </c>
      <c r="B5" s="17" t="s">
        <v>67</v>
      </c>
      <c r="C5" s="125">
        <v>2.37</v>
      </c>
      <c r="D5" s="13">
        <f>IF(C5="",0,IF(B5="M Bobsled",VLOOKUP(C5,Men!D$5:F$66,2),IF(B5="M Skeleton",VLOOKUP(C5,Men!D$5:F$66,3),IF(B5="W Bobsled",VLOOKUP(C5,Women!D$5:F$66,2),IF(B5="W Skeleton",VLOOKUP(C5,Women!D$5:F$66,3),0)))))</f>
        <v>53</v>
      </c>
      <c r="E5" s="125">
        <v>4.34</v>
      </c>
      <c r="F5" s="13">
        <f>IF(E5="",0,IF($B5="M Bobsled",VLOOKUP(E5,Men!G$5:I$66,2),IF($B5="M Skeleton",VLOOKUP(E5,Men!G$5:I$66,3),IF($B5="W Bobsled",VLOOKUP(E5,Women!G$5:I$66,2),IF($B5="W Skeleton",VLOOKUP(E5,Women!G$5:I$66,3),0)))))</f>
        <v>0</v>
      </c>
      <c r="G5" s="125">
        <v>6.24</v>
      </c>
      <c r="H5" s="13">
        <f>IF(G5="",0,IF($B5="M Bobsled",VLOOKUP(G5,Men!J$5:L$66,2),IF($B5="M Skeleton",VLOOKUP(G5,Men!J$5:L$66,3),IF($B5="W Bobsled",VLOOKUP(G5,Women!J$5:L$66,2),IF($B5="W Skeleton",VLOOKUP(G5,Women!J$5:L$66,3),0)))))</f>
        <v>0</v>
      </c>
      <c r="I5" s="6"/>
      <c r="J5" s="13">
        <f>IF(I5="",0,IF($B5="M Bobsled",VLOOKUP(I5,Men!M$5:O$66,2),IF($B5="M Skeleton",VLOOKUP(I5,Men!M$5:O$66,3),IF($B5="W Bobsled",VLOOKUP(I5,Women!M$5:O$66,2),IF($B5="W Skeleton",VLOOKUP(I5,Women!M$5:O$66,3),0)))))</f>
        <v>0</v>
      </c>
      <c r="K5" s="127">
        <v>3.87</v>
      </c>
      <c r="L5" s="12">
        <f>IF(K5="",0,IF($B5="M Bobsled",VLOOKUP(K5,Men!P$5:R$66,2),IF($B5="M Skeleton",VLOOKUP(K5,Men!P$5:R$66,3),IF($B5="W Bobsled",VLOOKUP(K5,Women!P$5:R$66,2),IF($B5="W Skeleton",VLOOKUP(K5,Women!P$5:R$66,3),0)))))</f>
        <v>0</v>
      </c>
      <c r="M5" s="125">
        <v>2.59</v>
      </c>
      <c r="N5" s="13">
        <f>IF(M5="",0,IF($B5="M Bobsled",VLOOKUP(M5,Men!S$5:U$68,2),IF($B5="M Skeleton",VLOOKUP(M5,Men!S$5:U$68,3),IF($B5="W Bobsled",VLOOKUP(M5,Women!S$5:U$67,2),IF($B5="W Skeleton",VLOOKUP(M5,Women!S$5:U$67,3),0)))))</f>
        <v>60</v>
      </c>
      <c r="O5" s="125">
        <v>12.25</v>
      </c>
      <c r="P5" s="13">
        <f>IF(O5="",0,IF($B5="M Bobsled",VLOOKUP(O5,Men!V$5:X$67,2),IF($B5="M Skeleton",VLOOKUP(O5,Men!V$5:X$67,3),IF($B5="W Bobsled",VLOOKUP(O5,Women!V$5:X$67,2),IF($B5="W Skeleton",VLOOKUP(O5,Women!V$5:X$67,3),0)))))</f>
        <v>52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>IF(B5="M Bobsled",SUM(D5,F5,H5,J5,L5,N5,P5,R5,T5),IF(B5="W Bobsled",SUM(D5,F5,H5,L5,N5,P5,R5,T5),SUM(D5,F5,H5,J5,L5,N5,P5,R5,T5)))</f>
        <v>165</v>
      </c>
      <c r="V5" s="94">
        <v>218</v>
      </c>
      <c r="W5" s="94">
        <v>39</v>
      </c>
      <c r="X5" s="140" t="str">
        <f t="shared" si="0"/>
        <v>Phillip Garrison</v>
      </c>
      <c r="AB5" s="69" t="e">
        <f>#REF!-1</f>
        <v>#REF!</v>
      </c>
      <c r="AC5" s="77" t="e">
        <f>#REF!+0.0067</f>
        <v>#REF!</v>
      </c>
      <c r="AD5" s="75" t="e">
        <f>#REF!+0.01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#REF!-2.5</f>
        <v>#REF!</v>
      </c>
      <c r="AL5" s="76" t="e">
        <f>#REF!-2.5</f>
        <v>#REF!</v>
      </c>
      <c r="AM5" s="73">
        <v>100</v>
      </c>
      <c r="AO5" s="69" t="e">
        <f>#REF!-1</f>
        <v>#REF!</v>
      </c>
      <c r="AP5" s="89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117.5</v>
      </c>
      <c r="AY5" s="76" t="e">
        <f>#REF!-2.5</f>
        <v>#REF!</v>
      </c>
      <c r="AZ5" s="73">
        <v>100</v>
      </c>
    </row>
    <row r="6" spans="1:53" ht="20" customHeight="1">
      <c r="A6" s="136" t="s">
        <v>69</v>
      </c>
      <c r="B6" s="17" t="s">
        <v>70</v>
      </c>
      <c r="C6" s="4">
        <v>2.06</v>
      </c>
      <c r="D6" s="13">
        <f>IF(C6="",0,IF(B6="M Bobsled",VLOOKUP(C6,Men!D$5:F$66,2),IF(B6="M Skeleton",VLOOKUP(C6,Men!D$5:F$66,3),IF(B6="W Bobsled",VLOOKUP(C6,Women!D$5:F$66,2),IF(B6="W Skeleton",VLOOKUP(C6,Women!D$5:F$66,3),0)))))</f>
        <v>99</v>
      </c>
      <c r="E6" s="6">
        <v>3.66</v>
      </c>
      <c r="F6" s="13">
        <f>IF(E6="",0,IF($B6="M Bobsled",VLOOKUP(E6,Men!G$5:I$66,2),IF($B6="M Skeleton",VLOOKUP(E6,Men!G$5:I$66,3),IF($B6="W Bobsled",VLOOKUP(E6,Women!G$5:I$66,2),IF($B6="W Skeleton",VLOOKUP(E6,Women!G$5:I$66,3),0)))))</f>
        <v>92</v>
      </c>
      <c r="G6" s="6">
        <v>5.24</v>
      </c>
      <c r="H6" s="13">
        <f>IF(G6="",0,IF($B6="M Bobsled",VLOOKUP(G6,Men!J$5:L$66,2),IF($B6="M Skeleton",VLOOKUP(G6,Men!J$5:L$66,3),IF($B6="W Bobsled",VLOOKUP(G6,Women!J$5:L$66,2),IF($B6="W Skeleton",VLOOKUP(G6,Women!J$5:L$66,3),0)))))</f>
        <v>92</v>
      </c>
      <c r="I6" s="6"/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3.18</v>
      </c>
      <c r="L6" s="12">
        <f>IF(K6="",0,IF($B6="M Bobsled",VLOOKUP(K6,Men!P$5:R$66,2),IF($B6="M Skeleton",VLOOKUP(K6,Men!P$5:R$66,3),IF($B6="W Bobsled",VLOOKUP(K6,Women!P$5:R$66,2),IF($B6="W Skeleton",VLOOKUP(K6,Women!P$5:R$66,3),0)))))</f>
        <v>79</v>
      </c>
      <c r="M6" s="6">
        <v>2.78</v>
      </c>
      <c r="N6" s="13">
        <f>IF(M6="",0,IF($B6="M Bobsled",VLOOKUP(M6,Men!S$5:U$68,2),IF($B6="M Skeleton",VLOOKUP(M6,Men!S$5:U$68,3),IF($B6="W Bobsled",VLOOKUP(M6,Women!S$5:U$67,2),IF($B6="W Skeleton",VLOOKUP(M6,Women!S$5:U$67,3),0)))))</f>
        <v>70</v>
      </c>
      <c r="O6" s="6">
        <v>12.06</v>
      </c>
      <c r="P6" s="13">
        <f>IF(O6="",0,IF($B6="M Bobsled",VLOOKUP(O6,Men!V$5:X$67,2),IF($B6="M Skeleton",VLOOKUP(O6,Men!V$5:X$67,3),IF($B6="W Bobsled",VLOOKUP(O6,Women!V$5:X$67,2),IF($B6="W Skeleton",VLOOKUP(O6,Women!V$5:X$67,3),0)))))</f>
        <v>50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>IF(B6="M Bobsled",SUM(D6,F6,H6,J6,L6,N6,P6,R6,T6),IF(B6="W Bobsled",SUM(D6,F6,H6,L6,N6,P6,R6,T6),SUM(D6,F6,H6,J6,L6,N6,P6,R6,T6)))</f>
        <v>482</v>
      </c>
      <c r="V6" s="94">
        <v>180</v>
      </c>
      <c r="W6" s="94">
        <v>26</v>
      </c>
      <c r="X6" s="140" t="str">
        <f t="shared" si="0"/>
        <v>Patrick Acosta</v>
      </c>
      <c r="AB6" s="69" t="e">
        <f>#REF!-1</f>
        <v>#REF!</v>
      </c>
      <c r="AC6" s="74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/>
      <c r="AL6" s="76" t="e">
        <f>#REF!-2.5</f>
        <v>#REF!</v>
      </c>
      <c r="AM6" s="73">
        <v>99</v>
      </c>
      <c r="AO6" s="69" t="e">
        <f>#REF!-1</f>
        <v>#REF!</v>
      </c>
      <c r="AP6" s="88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115</v>
      </c>
      <c r="AY6" s="76" t="e">
        <f>#REF!-2.5</f>
        <v>#REF!</v>
      </c>
      <c r="AZ6" s="73">
        <v>99</v>
      </c>
    </row>
    <row r="7" spans="1:53" ht="20" customHeight="1">
      <c r="A7" s="136" t="s">
        <v>71</v>
      </c>
      <c r="B7" s="17" t="s">
        <v>70</v>
      </c>
      <c r="C7" s="4">
        <v>2.16</v>
      </c>
      <c r="D7" s="13">
        <f>IF(C7="",0,IF(B7="M Bobsled",VLOOKUP(C7,Men!D$5:F$66,2),IF(B7="M Skeleton",VLOOKUP(C7,Men!D$5:F$66,3),IF(B7="W Bobsled",VLOOKUP(C7,Women!D$5:F$66,2),IF(B7="W Skeleton",VLOOKUP(C7,Women!D$5:F$66,3),0)))))</f>
        <v>84</v>
      </c>
      <c r="E7" s="6">
        <v>3.84</v>
      </c>
      <c r="F7" s="13">
        <f>IF(E7="",0,IF($B7="M Bobsled",VLOOKUP(E7,Men!G$5:I$66,2),IF($B7="M Skeleton",VLOOKUP(E7,Men!G$5:I$66,3),IF($B7="W Bobsled",VLOOKUP(E7,Women!G$5:I$66,2),IF($B7="W Skeleton",VLOOKUP(E7,Women!G$5:I$66,3),0)))))</f>
        <v>78</v>
      </c>
      <c r="G7" s="6">
        <v>5.57</v>
      </c>
      <c r="H7" s="13">
        <f>IF(G7="",0,IF($B7="M Bobsled",VLOOKUP(G7,Men!J$5:L$66,2),IF($B7="M Skeleton",VLOOKUP(G7,Men!J$5:L$66,3),IF($B7="W Bobsled",VLOOKUP(G7,Women!J$5:L$66,2),IF($B7="W Skeleton",VLOOKUP(G7,Women!J$5:L$66,3),0)))))</f>
        <v>71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>
        <v>3.4</v>
      </c>
      <c r="L7" s="12">
        <f>IF(K7="",0,IF($B7="M Bobsled",VLOOKUP(K7,Men!P$5:R$66,2),IF($B7="M Skeleton",VLOOKUP(K7,Men!P$5:R$66,3),IF($B7="W Bobsled",VLOOKUP(K7,Women!P$5:R$66,2),IF($B7="W Skeleton",VLOOKUP(K7,Women!P$5:R$66,3),0)))))</f>
        <v>62</v>
      </c>
      <c r="M7" s="6">
        <v>2.91</v>
      </c>
      <c r="N7" s="13">
        <f>IF(M7="",0,IF($B7="M Bobsled",VLOOKUP(M7,Men!S$5:U$68,2),IF($B7="M Skeleton",VLOOKUP(M7,Men!S$5:U$68,3),IF($B7="W Bobsled",VLOOKUP(M7,Women!S$5:U$67,2),IF($B7="W Skeleton",VLOOKUP(M7,Women!S$5:U$67,3),0)))))</f>
        <v>77</v>
      </c>
      <c r="O7" s="6">
        <v>12.48</v>
      </c>
      <c r="P7" s="13">
        <f>IF(O7="",0,IF($B7="M Bobsled",VLOOKUP(O7,Men!V$5:X$67,2),IF($B7="M Skeleton",VLOOKUP(O7,Men!V$5:X$67,3),IF($B7="W Bobsled",VLOOKUP(O7,Women!V$5:X$67,2),IF($B7="W Skeleton",VLOOKUP(O7,Women!V$5:X$67,3),0)))))</f>
        <v>54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ref="U6:U43" si="1">IF(B7="M Bobsled",SUM(D7,F7,J7,L7,N7,P7,R7,T7),IF(B7="W Bobsled",SUM(D7,F7,H7,L7,N7,P7,R7,T7),SUM(D7,F7,H7,J7,L7,N7,P7,R7,T7)))</f>
        <v>426</v>
      </c>
      <c r="V7" s="94">
        <v>185</v>
      </c>
      <c r="W7" s="94">
        <v>28</v>
      </c>
      <c r="X7" s="140" t="str">
        <f t="shared" si="0"/>
        <v>Mike Strahler</v>
      </c>
      <c r="AB7" s="69" t="e">
        <f>#REF!-1</f>
        <v>#REF!</v>
      </c>
      <c r="AC7" s="74" t="e">
        <f>#REF!+0.0067</f>
        <v>#REF!</v>
      </c>
      <c r="AD7" s="75" t="e">
        <f>#REF!+0.013</f>
        <v>#REF!</v>
      </c>
      <c r="AE7" s="75" t="e">
        <f>#REF!+0.016</f>
        <v>#REF!</v>
      </c>
      <c r="AF7" s="75" t="e">
        <f>#REF!+0.02</f>
        <v>#REF!</v>
      </c>
      <c r="AG7" s="75" t="e">
        <f>#REF!+0.013</f>
        <v>#REF!</v>
      </c>
      <c r="AH7" s="75" t="e">
        <f>#REF!+0.015</f>
        <v>#REF!</v>
      </c>
      <c r="AI7" s="75" t="e">
        <f>#REF!-0.5</f>
        <v>#REF!</v>
      </c>
      <c r="AJ7" s="75" t="e">
        <f>#REF!-0.2</f>
        <v>#REF!</v>
      </c>
      <c r="AK7" s="75" t="e">
        <f>AK6+#REF!-2.5</f>
        <v>#REF!</v>
      </c>
      <c r="AL7" s="76" t="e">
        <f>#REF!-2.5</f>
        <v>#REF!</v>
      </c>
      <c r="AM7" s="73">
        <v>99</v>
      </c>
      <c r="AO7" s="69" t="e">
        <f>#REF!-1</f>
        <v>#REF!</v>
      </c>
      <c r="AP7" s="88" t="e">
        <f>#REF!+0.0067</f>
        <v>#REF!</v>
      </c>
      <c r="AQ7" s="75" t="e">
        <f>#REF!+0.013</f>
        <v>#REF!</v>
      </c>
      <c r="AR7" s="75" t="e">
        <f>#REF!+0.016</f>
        <v>#REF!</v>
      </c>
      <c r="AS7" s="75" t="e">
        <f>#REF!+0.02</f>
        <v>#REF!</v>
      </c>
      <c r="AT7" s="75" t="e">
        <f>#REF!+0.013</f>
        <v>#REF!</v>
      </c>
      <c r="AU7" s="75" t="e">
        <f>#REF!+0.0175</f>
        <v>#REF!</v>
      </c>
      <c r="AV7" s="75" t="e">
        <f>#REF!-0.3</f>
        <v>#REF!</v>
      </c>
      <c r="AW7" s="75" t="e">
        <f>#REF!-0.2</f>
        <v>#REF!</v>
      </c>
      <c r="AX7" s="75">
        <f>AX6-2.5</f>
        <v>112.5</v>
      </c>
      <c r="AY7" s="76" t="e">
        <f>#REF!-2.5</f>
        <v>#REF!</v>
      </c>
      <c r="AZ7" s="73">
        <v>99</v>
      </c>
    </row>
    <row r="8" spans="1:53" ht="20" customHeight="1">
      <c r="A8" s="137" t="s">
        <v>72</v>
      </c>
      <c r="B8" s="17" t="s">
        <v>70</v>
      </c>
      <c r="C8" s="4">
        <v>2.2400000000000002</v>
      </c>
      <c r="D8" s="13">
        <f>IF(C8="",0,IF(B8="M Bobsled",VLOOKUP(C8,Men!D$5:F$66,2),IF(B8="M Skeleton",VLOOKUP(C8,Men!D$5:F$66,3),IF(B8="W Bobsled",VLOOKUP(C8,Women!D$5:F$66,2),IF(B8="W Skeleton",VLOOKUP(C8,Women!D$5:F$66,3),0)))))</f>
        <v>72</v>
      </c>
      <c r="E8" s="6">
        <v>3.97</v>
      </c>
      <c r="F8" s="13">
        <f>IF(E8="",0,IF($B8="M Bobsled",VLOOKUP(E8,Men!G$5:I$66,2),IF($B8="M Skeleton",VLOOKUP(E8,Men!G$5:I$66,3),IF($B8="W Bobsled",VLOOKUP(E8,Women!G$5:I$66,2),IF($B8="W Skeleton",VLOOKUP(E8,Women!G$5:I$66,3),0)))))</f>
        <v>68</v>
      </c>
      <c r="G8" s="6">
        <v>5.69</v>
      </c>
      <c r="H8" s="13">
        <f>IF(G8="",0,IF($B8="M Bobsled",VLOOKUP(G8,Men!J$5:L$66,2),IF($B8="M Skeleton",VLOOKUP(G8,Men!J$5:L$66,3),IF($B8="W Bobsled",VLOOKUP(G8,Women!J$5:L$66,2),IF($B8="W Skeleton",VLOOKUP(G8,Women!J$5:L$66,3),0)))))</f>
        <v>64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3.42</v>
      </c>
      <c r="L8" s="12">
        <f>IF(K8="",0,IF($B8="M Bobsled",VLOOKUP(K8,Men!P$5:R$66,2),IF($B8="M Skeleton",VLOOKUP(K8,Men!P$5:R$66,3),IF($B8="W Bobsled",VLOOKUP(K8,Women!P$5:R$66,2),IF($B8="W Skeleton",VLOOKUP(K8,Women!P$5:R$66,3),0)))))</f>
        <v>60</v>
      </c>
      <c r="M8" s="6">
        <v>2.76</v>
      </c>
      <c r="N8" s="13">
        <f>IF(M8="",0,IF($B8="M Bobsled",VLOOKUP(M8,Men!S$5:U$68,2),IF($B8="M Skeleton",VLOOKUP(M8,Men!S$5:U$68,3),IF($B8="W Bobsled",VLOOKUP(M8,Women!S$5:U$67,2),IF($B8="W Skeleton",VLOOKUP(M8,Women!S$5:U$67,3),0)))))</f>
        <v>69</v>
      </c>
      <c r="O8" s="6">
        <v>12.56</v>
      </c>
      <c r="P8" s="13">
        <f>IF(O8="",0,IF($B8="M Bobsled",VLOOKUP(O8,Men!V$5:X$67,2),IF($B8="M Skeleton",VLOOKUP(O8,Men!V$5:X$67,3),IF($B8="W Bobsled",VLOOKUP(O8,Women!V$5:X$67,2),IF($B8="W Skeleton",VLOOKUP(O8,Women!V$5:X$67,3),0)))))</f>
        <v>55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388</v>
      </c>
      <c r="V8" s="94">
        <v>190</v>
      </c>
      <c r="W8" s="94">
        <v>27</v>
      </c>
      <c r="X8" s="140" t="str">
        <f t="shared" si="0"/>
        <v>Max DeLance</v>
      </c>
      <c r="AB8" s="69" t="e">
        <f>#REF!-1</f>
        <v>#REF!</v>
      </c>
      <c r="AC8" s="77" t="e">
        <f>#REF!+0.0067</f>
        <v>#REF!</v>
      </c>
      <c r="AD8" s="75" t="e">
        <f>#REF!+0.013</f>
        <v>#REF!</v>
      </c>
      <c r="AE8" s="75" t="e">
        <f>#REF!+0.016</f>
        <v>#REF!</v>
      </c>
      <c r="AF8" s="75" t="e">
        <f>#REF!+0.02</f>
        <v>#REF!</v>
      </c>
      <c r="AG8" s="75" t="e">
        <f>#REF!+0.013</f>
        <v>#REF!</v>
      </c>
      <c r="AH8" s="75" t="e">
        <f>#REF!+0.015</f>
        <v>#REF!</v>
      </c>
      <c r="AI8" s="75" t="e">
        <f>#REF!-0.5</f>
        <v>#REF!</v>
      </c>
      <c r="AJ8" s="75" t="e">
        <f>#REF!-0.2</f>
        <v>#REF!</v>
      </c>
      <c r="AK8" s="75" t="e">
        <f>#REF!-2.5</f>
        <v>#REF!</v>
      </c>
      <c r="AL8" s="76" t="e">
        <f>#REF!-2.5</f>
        <v>#REF!</v>
      </c>
      <c r="AM8" s="73">
        <v>98</v>
      </c>
      <c r="AO8" s="69" t="e">
        <f>#REF!-1</f>
        <v>#REF!</v>
      </c>
      <c r="AP8" s="89" t="e">
        <f>#REF!+0.0067</f>
        <v>#REF!</v>
      </c>
      <c r="AQ8" s="75" t="e">
        <f>#REF!+0.013</f>
        <v>#REF!</v>
      </c>
      <c r="AR8" s="75" t="e">
        <f>#REF!+0.016</f>
        <v>#REF!</v>
      </c>
      <c r="AS8" s="75" t="e">
        <f>#REF!+0.02</f>
        <v>#REF!</v>
      </c>
      <c r="AT8" s="75" t="e">
        <f>#REF!+0.013</f>
        <v>#REF!</v>
      </c>
      <c r="AU8" s="75" t="e">
        <f>#REF!+0.0175</f>
        <v>#REF!</v>
      </c>
      <c r="AV8" s="75" t="e">
        <f>#REF!-0.3</f>
        <v>#REF!</v>
      </c>
      <c r="AW8" s="75" t="e">
        <f>#REF!-0.2</f>
        <v>#REF!</v>
      </c>
      <c r="AX8" s="75">
        <f>AX7-2.5</f>
        <v>110</v>
      </c>
      <c r="AY8" s="76" t="e">
        <f>#REF!-2.5</f>
        <v>#REF!</v>
      </c>
      <c r="AZ8" s="73">
        <v>98</v>
      </c>
    </row>
    <row r="9" spans="1:53" ht="20" customHeight="1">
      <c r="A9" s="136" t="s">
        <v>73</v>
      </c>
      <c r="B9" s="17" t="s">
        <v>70</v>
      </c>
      <c r="C9" s="4">
        <v>2.36</v>
      </c>
      <c r="D9" s="13">
        <f>IF(C9="",0,IF(B9="M Bobsled",VLOOKUP(C9,Men!D$5:F$66,2),IF(B9="M Skeleton",VLOOKUP(C9,Men!D$5:F$66,3),IF(B9="W Bobsled",VLOOKUP(C9,Women!D$5:F$66,2),IF(B9="W Skeleton",VLOOKUP(C9,Women!D$5:F$66,3),0)))))</f>
        <v>54</v>
      </c>
      <c r="E9" s="6">
        <v>4.17</v>
      </c>
      <c r="F9" s="13">
        <f>IF(E9="",0,IF($B9="M Bobsled",VLOOKUP(E9,Men!G$5:I$66,2),IF($B9="M Skeleton",VLOOKUP(E9,Men!G$5:I$66,3),IF($B9="W Bobsled",VLOOKUP(E9,Women!G$5:I$66,2),IF($B9="W Skeleton",VLOOKUP(E9,Women!G$5:I$66,3),0)))))</f>
        <v>53</v>
      </c>
      <c r="G9" s="6">
        <v>5.93</v>
      </c>
      <c r="H9" s="13">
        <f>IF(G9="",0,IF($B9="M Bobsled",VLOOKUP(G9,Men!J$5:L$66,2),IF($B9="M Skeleton",VLOOKUP(G9,Men!J$5:L$66,3),IF($B9="W Bobsled",VLOOKUP(G9,Women!J$5:L$66,2),IF($B9="W Skeleton",VLOOKUP(G9,Women!J$5:L$66,3),0)))))</f>
        <v>0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>
        <v>3.55</v>
      </c>
      <c r="L9" s="12">
        <f>IF(K9="",0,IF($B9="M Bobsled",VLOOKUP(K9,Men!P$5:R$66,2),IF($B9="M Skeleton",VLOOKUP(K9,Men!P$5:R$66,3),IF($B9="W Bobsled",VLOOKUP(K9,Women!P$5:R$66,2),IF($B9="W Skeleton",VLOOKUP(K9,Women!P$5:R$66,3),0)))))</f>
        <v>50</v>
      </c>
      <c r="M9" s="6">
        <v>2.89</v>
      </c>
      <c r="N9" s="13">
        <f>IF(M9="",0,IF($B9="M Bobsled",VLOOKUP(M9,Men!S$5:U$68,2),IF($B9="M Skeleton",VLOOKUP(M9,Men!S$5:U$68,3),IF($B9="W Bobsled",VLOOKUP(M9,Women!S$5:U$67,2),IF($B9="W Skeleton",VLOOKUP(M9,Women!S$5:U$67,3),0)))))</f>
        <v>75</v>
      </c>
      <c r="O9" s="6">
        <v>12.74</v>
      </c>
      <c r="P9" s="13">
        <f>IF(O9="",0,IF($B9="M Bobsled",VLOOKUP(O9,Men!V$5:X$67,2),IF($B9="M Skeleton",VLOOKUP(O9,Men!V$5:X$67,3),IF($B9="W Bobsled",VLOOKUP(O9,Women!V$5:X$67,2),IF($B9="W Skeleton",VLOOKUP(O9,Women!V$5:X$67,3),0)))))</f>
        <v>57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289</v>
      </c>
      <c r="V9" s="94">
        <v>190</v>
      </c>
      <c r="W9" s="94">
        <v>24</v>
      </c>
      <c r="X9" s="140" t="str">
        <f t="shared" si="0"/>
        <v>Mike Terry</v>
      </c>
      <c r="AB9" s="69" t="e">
        <f t="shared" ref="AB9:AB43" si="2">AB8-1</f>
        <v>#REF!</v>
      </c>
      <c r="AC9" s="74" t="e">
        <f t="shared" ref="AC9:AC53" si="3">AC8+0.0067</f>
        <v>#REF!</v>
      </c>
      <c r="AD9" s="75" t="e">
        <f t="shared" ref="AD9:AD53" si="4">AD8+0.013</f>
        <v>#REF!</v>
      </c>
      <c r="AE9" s="75" t="e">
        <f t="shared" ref="AE9:AE53" si="5">AE8+0.016</f>
        <v>#REF!</v>
      </c>
      <c r="AF9" s="75" t="e">
        <f t="shared" ref="AF9:AF53" si="6">AF8+0.02</f>
        <v>#REF!</v>
      </c>
      <c r="AG9" s="75" t="e">
        <f t="shared" ref="AG9:AG53" si="7">AG8+0.013</f>
        <v>#REF!</v>
      </c>
      <c r="AH9" s="75" t="e">
        <f t="shared" ref="AH9:AH53" si="8">AH8+0.015</f>
        <v>#REF!</v>
      </c>
      <c r="AI9" s="75" t="e">
        <f t="shared" ref="AI9:AI26" si="9">AI8-0.5</f>
        <v>#REF!</v>
      </c>
      <c r="AJ9" s="75" t="e">
        <f t="shared" ref="AJ9:AJ10" si="10">AJ8-0.2</f>
        <v>#REF!</v>
      </c>
      <c r="AK9" s="75"/>
      <c r="AL9" s="76" t="e">
        <f t="shared" ref="AL9:AL16" si="11">AL8-2.5</f>
        <v>#REF!</v>
      </c>
      <c r="AM9" s="73">
        <v>98</v>
      </c>
      <c r="AO9" s="69" t="e">
        <f t="shared" ref="AO9:AO43" si="12">AO8-1</f>
        <v>#REF!</v>
      </c>
      <c r="AP9" s="88" t="e">
        <f t="shared" ref="AP9:AP53" si="13">AP8+0.0067</f>
        <v>#REF!</v>
      </c>
      <c r="AQ9" s="75" t="e">
        <f t="shared" ref="AQ9:AQ53" si="14">AQ8+0.013</f>
        <v>#REF!</v>
      </c>
      <c r="AR9" s="75" t="e">
        <f t="shared" ref="AR9:AR53" si="15">AR8+0.016</f>
        <v>#REF!</v>
      </c>
      <c r="AS9" s="75" t="e">
        <f t="shared" ref="AS9:AS53" si="16">AS8+0.02</f>
        <v>#REF!</v>
      </c>
      <c r="AT9" s="75" t="e">
        <f t="shared" ref="AT9:AT53" si="17">AT8+0.013</f>
        <v>#REF!</v>
      </c>
      <c r="AU9" s="75" t="e">
        <f t="shared" ref="AU9:AU53" si="18">AU8+0.0175</f>
        <v>#REF!</v>
      </c>
      <c r="AV9" s="75" t="e">
        <f t="shared" ref="AV9:AV53" si="19">AV8-0.3</f>
        <v>#REF!</v>
      </c>
      <c r="AW9" s="75" t="e">
        <f t="shared" ref="AW9:AW15" si="20">AW8-0.2</f>
        <v>#REF!</v>
      </c>
      <c r="AX9" s="75"/>
      <c r="AY9" s="76" t="e">
        <f t="shared" ref="AY9:AY23" si="21">AY8-2.5</f>
        <v>#REF!</v>
      </c>
      <c r="AZ9" s="73">
        <v>98</v>
      </c>
    </row>
    <row r="10" spans="1:53" ht="20" customHeight="1">
      <c r="A10" s="136" t="s">
        <v>74</v>
      </c>
      <c r="B10" s="17" t="s">
        <v>70</v>
      </c>
      <c r="C10" s="4">
        <v>2.2000000000000002</v>
      </c>
      <c r="D10" s="13">
        <f>IF(C10="",0,IF(B10="M Bobsled",VLOOKUP(C10,Men!D$5:F$66,2),IF(B10="M Skeleton",VLOOKUP(C10,Men!D$5:F$66,3),IF(B10="W Bobsled",VLOOKUP(C10,Women!D$5:F$66,2),IF(B10="W Skeleton",VLOOKUP(C10,Women!D$5:F$66,3),0)))))</f>
        <v>78</v>
      </c>
      <c r="E10" s="6">
        <v>3.84</v>
      </c>
      <c r="F10" s="13">
        <f>IF(E10="",0,IF($B10="M Bobsled",VLOOKUP(E10,Men!G$5:I$66,2),IF($B10="M Skeleton",VLOOKUP(E10,Men!G$5:I$66,3),IF($B10="W Bobsled",VLOOKUP(E10,Women!G$5:I$66,2),IF($B10="W Skeleton",VLOOKUP(E10,Women!G$5:I$66,3),0)))))</f>
        <v>78</v>
      </c>
      <c r="G10" s="6">
        <v>5.47</v>
      </c>
      <c r="H10" s="13">
        <f>IF(G10="",0,IF($B10="M Bobsled",VLOOKUP(G10,Men!J$5:L$66,2),IF($B10="M Skeleton",VLOOKUP(G10,Men!J$5:L$66,3),IF($B10="W Bobsled",VLOOKUP(G10,Women!J$5:L$66,2),IF($B10="W Skeleton",VLOOKUP(G10,Women!J$5:L$66,3),0)))))</f>
        <v>77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>
        <v>3.27</v>
      </c>
      <c r="L10" s="12">
        <f>IF(K10="",0,IF($B10="M Bobsled",VLOOKUP(K10,Men!P$5:R$66,2),IF($B10="M Skeleton",VLOOKUP(K10,Men!P$5:R$66,3),IF($B10="W Bobsled",VLOOKUP(K10,Women!P$5:R$66,2),IF($B10="W Skeleton",VLOOKUP(K10,Women!P$5:R$66,3),0)))))</f>
        <v>72</v>
      </c>
      <c r="M10" s="6">
        <v>3.06</v>
      </c>
      <c r="N10" s="13">
        <f>IF(M10="",0,IF($B10="M Bobsled",VLOOKUP(M10,Men!S$5:U$68,2),IF($B10="M Skeleton",VLOOKUP(M10,Men!S$5:U$68,3),IF($B10="W Bobsled",VLOOKUP(M10,Women!S$5:U$67,2),IF($B10="W Skeleton",VLOOKUP(M10,Women!S$5:U$67,3),0)))))</f>
        <v>84</v>
      </c>
      <c r="O10" s="6">
        <v>14.2</v>
      </c>
      <c r="P10" s="13">
        <f>IF(O10="",0,IF($B10="M Bobsled",VLOOKUP(O10,Men!V$5:X$67,2),IF($B10="M Skeleton",VLOOKUP(O10,Men!V$5:X$67,3),IF($B10="W Bobsled",VLOOKUP(O10,Women!V$5:X$67,2),IF($B10="W Skeleton",VLOOKUP(O10,Women!V$5:X$67,3),0)))))</f>
        <v>72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>IF(B10="M Bobsled",SUM(D10,F10,H10,J10,L10,N10,P10,R10,T10),IF(B10="W Bobsled",SUM(D10,F10,H10,L10,N10,P10,R10,T10),SUM(D10,F10,H10,J10,L10,N10,P10,R10,T10)))</f>
        <v>461</v>
      </c>
      <c r="V10" s="94">
        <v>210</v>
      </c>
      <c r="W10" s="94">
        <v>31</v>
      </c>
      <c r="X10" s="140" t="str">
        <f t="shared" si="0"/>
        <v>Chris Walsh</v>
      </c>
      <c r="AB10" s="69" t="e">
        <f t="shared" si="2"/>
        <v>#REF!</v>
      </c>
      <c r="AC10" s="74" t="e">
        <f t="shared" si="3"/>
        <v>#REF!</v>
      </c>
      <c r="AD10" s="75" t="e">
        <f t="shared" si="4"/>
        <v>#REF!</v>
      </c>
      <c r="AE10" s="75" t="e">
        <f t="shared" si="5"/>
        <v>#REF!</v>
      </c>
      <c r="AF10" s="75" t="e">
        <f t="shared" si="6"/>
        <v>#REF!</v>
      </c>
      <c r="AG10" s="75" t="e">
        <f t="shared" si="7"/>
        <v>#REF!</v>
      </c>
      <c r="AH10" s="75" t="e">
        <f t="shared" si="8"/>
        <v>#REF!</v>
      </c>
      <c r="AI10" s="75" t="e">
        <f t="shared" si="9"/>
        <v>#REF!</v>
      </c>
      <c r="AJ10" s="75" t="e">
        <f t="shared" si="10"/>
        <v>#REF!</v>
      </c>
      <c r="AK10" s="75" t="e">
        <f>AK8-2.5</f>
        <v>#REF!</v>
      </c>
      <c r="AL10" s="76" t="e">
        <f t="shared" si="11"/>
        <v>#REF!</v>
      </c>
      <c r="AM10" s="73">
        <v>97</v>
      </c>
      <c r="AO10" s="69" t="e">
        <f t="shared" si="12"/>
        <v>#REF!</v>
      </c>
      <c r="AP10" s="88" t="e">
        <f t="shared" si="13"/>
        <v>#REF!</v>
      </c>
      <c r="AQ10" s="75" t="e">
        <f t="shared" si="14"/>
        <v>#REF!</v>
      </c>
      <c r="AR10" s="75" t="e">
        <f t="shared" si="15"/>
        <v>#REF!</v>
      </c>
      <c r="AS10" s="75" t="e">
        <f t="shared" si="16"/>
        <v>#REF!</v>
      </c>
      <c r="AT10" s="75" t="e">
        <f t="shared" si="17"/>
        <v>#REF!</v>
      </c>
      <c r="AU10" s="75" t="e">
        <f t="shared" si="18"/>
        <v>#REF!</v>
      </c>
      <c r="AV10" s="75" t="e">
        <f t="shared" si="19"/>
        <v>#REF!</v>
      </c>
      <c r="AW10" s="75" t="e">
        <f t="shared" si="20"/>
        <v>#REF!</v>
      </c>
      <c r="AX10" s="75">
        <f>AX8-2.5</f>
        <v>107.5</v>
      </c>
      <c r="AY10" s="76" t="e">
        <f t="shared" si="21"/>
        <v>#REF!</v>
      </c>
      <c r="AZ10" s="73">
        <v>97</v>
      </c>
    </row>
    <row r="11" spans="1:53" ht="20" customHeight="1">
      <c r="A11" s="137" t="s">
        <v>75</v>
      </c>
      <c r="B11" s="17" t="s">
        <v>67</v>
      </c>
      <c r="C11" s="6">
        <v>2.29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65</v>
      </c>
      <c r="E11" s="6">
        <v>4.03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63</v>
      </c>
      <c r="G11" s="6">
        <v>5.74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60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3.45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58</v>
      </c>
      <c r="M11" s="6">
        <v>2.7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65</v>
      </c>
      <c r="O11" s="6">
        <v>13.3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63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>IF(B11="M Bobsled",SUM(D11,F11,H11,J11,L11,N11,P11,R11,T11),IF(B11="W Bobsled",SUM(D11,F11,H11,L11,N11,P11,R11,T11),SUM(D11,F11,H11,J11,L11,N11,P11,R11,T11)))</f>
        <v>374</v>
      </c>
      <c r="V11" s="94">
        <v>225</v>
      </c>
      <c r="W11" s="94">
        <v>37</v>
      </c>
      <c r="X11" s="140" t="str">
        <f t="shared" si="0"/>
        <v>Ben Fogel</v>
      </c>
      <c r="AB11" s="69" t="e">
        <f t="shared" si="2"/>
        <v>#REF!</v>
      </c>
      <c r="AC11" s="77" t="e">
        <f t="shared" si="3"/>
        <v>#REF!</v>
      </c>
      <c r="AD11" s="75" t="e">
        <f t="shared" si="4"/>
        <v>#REF!</v>
      </c>
      <c r="AE11" s="75" t="e">
        <f t="shared" si="5"/>
        <v>#REF!</v>
      </c>
      <c r="AF11" s="75" t="e">
        <f t="shared" si="6"/>
        <v>#REF!</v>
      </c>
      <c r="AG11" s="75" t="e">
        <f t="shared" si="7"/>
        <v>#REF!</v>
      </c>
      <c r="AH11" s="75" t="e">
        <f t="shared" si="8"/>
        <v>#REF!</v>
      </c>
      <c r="AI11" s="75" t="e">
        <f t="shared" si="9"/>
        <v>#REF!</v>
      </c>
      <c r="AJ11" s="75" t="e">
        <f t="shared" ref="AJ11:AJ53" si="22">AJ10-0.1</f>
        <v>#REF!</v>
      </c>
      <c r="AK11" s="75" t="e">
        <f>AK10-2.5</f>
        <v>#REF!</v>
      </c>
      <c r="AL11" s="76" t="e">
        <f t="shared" si="11"/>
        <v>#REF!</v>
      </c>
      <c r="AM11" s="73">
        <v>97</v>
      </c>
      <c r="AO11" s="69" t="e">
        <f t="shared" si="12"/>
        <v>#REF!</v>
      </c>
      <c r="AP11" s="89" t="e">
        <f t="shared" si="13"/>
        <v>#REF!</v>
      </c>
      <c r="AQ11" s="75" t="e">
        <f t="shared" si="14"/>
        <v>#REF!</v>
      </c>
      <c r="AR11" s="75" t="e">
        <f t="shared" si="15"/>
        <v>#REF!</v>
      </c>
      <c r="AS11" s="75" t="e">
        <f t="shared" si="16"/>
        <v>#REF!</v>
      </c>
      <c r="AT11" s="75" t="e">
        <f t="shared" si="17"/>
        <v>#REF!</v>
      </c>
      <c r="AU11" s="75" t="e">
        <f t="shared" si="18"/>
        <v>#REF!</v>
      </c>
      <c r="AV11" s="75" t="e">
        <f t="shared" si="19"/>
        <v>#REF!</v>
      </c>
      <c r="AW11" s="75" t="e">
        <f t="shared" si="20"/>
        <v>#REF!</v>
      </c>
      <c r="AX11" s="75"/>
      <c r="AY11" s="76" t="e">
        <f t="shared" si="21"/>
        <v>#REF!</v>
      </c>
      <c r="AZ11" s="73">
        <v>97</v>
      </c>
    </row>
    <row r="12" spans="1:53" ht="20" customHeight="1">
      <c r="A12" s="137" t="s">
        <v>76</v>
      </c>
      <c r="B12" s="17" t="s">
        <v>70</v>
      </c>
      <c r="C12" s="6">
        <v>2.2799999999999998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66</v>
      </c>
      <c r="E12" s="6">
        <v>4.0199999999999996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64</v>
      </c>
      <c r="G12" s="6">
        <v>5.67</v>
      </c>
      <c r="H12" s="13">
        <f>IF(G12="",0,IF($B12="M Bobsled",VLOOKUP(G12,Men!J$5:L$66,2),IF($B12="M Skeleton",VLOOKUP(G12,Men!J$5:L$66,3),IF($B12="W Bobsled",VLOOKUP(G12,Women!J$5:L$66,2),IF($B12="W Skeleton",VLOOKUP(G12,Women!J$5:L$66,3),0)))))</f>
        <v>65</v>
      </c>
      <c r="I12" s="6"/>
      <c r="J12" s="1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5">
        <v>3.43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60</v>
      </c>
      <c r="M12" s="6">
        <v>2.58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59</v>
      </c>
      <c r="O12" s="6">
        <v>7.7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>IF(B12="M Bobsled",SUM(D12,F12,H12,J12,L12,N12,P12,R12,T12),IF(B12="W Bobsled",SUM(D12,F12,H12,L12,N12,P12,R12,T12),SUM(D12,F12,H12,J12,L12,N12,P12,R12,T12)))</f>
        <v>314</v>
      </c>
      <c r="V12" s="94">
        <v>110</v>
      </c>
      <c r="W12" s="94">
        <v>28</v>
      </c>
      <c r="X12" s="140" t="str">
        <f t="shared" si="0"/>
        <v>Michael Kwok</v>
      </c>
      <c r="AB12" s="69" t="e">
        <f t="shared" si="2"/>
        <v>#REF!</v>
      </c>
      <c r="AC12" s="74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 t="e">
        <f>AK11-2.5</f>
        <v>#REF!</v>
      </c>
      <c r="AL12" s="76" t="e">
        <f t="shared" si="11"/>
        <v>#REF!</v>
      </c>
      <c r="AM12" s="73">
        <v>97</v>
      </c>
      <c r="AO12" s="69" t="e">
        <f t="shared" si="12"/>
        <v>#REF!</v>
      </c>
      <c r="AP12" s="88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105</v>
      </c>
      <c r="AY12" s="76" t="e">
        <f t="shared" si="21"/>
        <v>#REF!</v>
      </c>
      <c r="AZ12" s="73">
        <v>97</v>
      </c>
    </row>
    <row r="13" spans="1:53" ht="20" customHeight="1">
      <c r="A13" s="136" t="s">
        <v>77</v>
      </c>
      <c r="B13" s="17" t="s">
        <v>67</v>
      </c>
      <c r="C13" s="6">
        <v>2.1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93</v>
      </c>
      <c r="E13" s="6">
        <v>3.78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83</v>
      </c>
      <c r="G13" s="6">
        <v>5.4</v>
      </c>
      <c r="H13" s="13">
        <f>IF(G13="",0,IF($B13="M Bobsled",VLOOKUP(G13,Men!J$5:L$66,2),IF($B13="M Skeleton",VLOOKUP(G13,Men!J$5:L$66,3),IF($B13="W Bobsled",VLOOKUP(G13,Women!J$5:L$66,2),IF($B13="W Skeleton",VLOOKUP(G13,Women!J$5:L$66,3),0)))))</f>
        <v>82</v>
      </c>
      <c r="I13" s="6"/>
      <c r="J13" s="1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5">
        <v>3.3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70</v>
      </c>
      <c r="M13" s="7">
        <v>3.19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91</v>
      </c>
      <c r="O13" s="6">
        <v>14.22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72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>IF(B13="M Bobsled",SUM(D13,F13,H13,J13,L13,N13,P13,R13,T13),IF(B13="W Bobsled",SUM(D13,F13,H13,L13,N13,P13,R13,T13),SUM(D13,F13,H13,J13,L13,N13,P13,R13,T13)))</f>
        <v>491</v>
      </c>
      <c r="V13" s="94">
        <v>196</v>
      </c>
      <c r="W13" s="94">
        <v>28</v>
      </c>
      <c r="X13" s="140" t="str">
        <f t="shared" si="0"/>
        <v>Jordan Ahmad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AK12-2.5</f>
        <v>#REF!</v>
      </c>
      <c r="AL13" s="76" t="e">
        <f t="shared" si="11"/>
        <v>#REF!</v>
      </c>
      <c r="AM13" s="73">
        <v>96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v>96</v>
      </c>
    </row>
    <row r="14" spans="1:53" ht="20" customHeight="1">
      <c r="A14" s="136" t="s">
        <v>78</v>
      </c>
      <c r="B14" s="17" t="s">
        <v>67</v>
      </c>
      <c r="C14" s="6">
        <v>2.41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0</v>
      </c>
      <c r="E14" s="6">
        <v>4.3099999999999996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0</v>
      </c>
      <c r="G14" s="6">
        <v>6.21</v>
      </c>
      <c r="H14" s="13">
        <f>IF(G14="",0,IF($B14="M Bobsled",VLOOKUP(G14,Men!J$5:L$66,2),IF($B14="M Skeleton",VLOOKUP(G14,Men!J$5:L$66,3),IF($B14="W Bobsled",VLOOKUP(G14,Women!J$5:L$66,2),IF($B14="W Skeleton",VLOOKUP(G14,Women!J$5:L$66,3),0)))))</f>
        <v>0</v>
      </c>
      <c r="I14" s="6"/>
      <c r="J14" s="1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5">
        <v>3.8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0</v>
      </c>
      <c r="M14" s="6">
        <v>2.46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53</v>
      </c>
      <c r="O14" s="6">
        <v>11.06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0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53</v>
      </c>
      <c r="V14" s="94">
        <v>230</v>
      </c>
      <c r="W14" s="94">
        <v>23</v>
      </c>
      <c r="X14" s="140" t="str">
        <f t="shared" si="0"/>
        <v>Connor Campbell</v>
      </c>
      <c r="AB14" s="69" t="e">
        <f t="shared" si="2"/>
        <v>#REF!</v>
      </c>
      <c r="AC14" s="77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/>
      <c r="AL14" s="76" t="e">
        <f t="shared" si="11"/>
        <v>#REF!</v>
      </c>
      <c r="AM14" s="73">
        <v>96</v>
      </c>
      <c r="AO14" s="69" t="e">
        <f t="shared" si="12"/>
        <v>#REF!</v>
      </c>
      <c r="AP14" s="89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si="20"/>
        <v>#REF!</v>
      </c>
      <c r="AX14" s="75">
        <f>AX12-2.5</f>
        <v>102.5</v>
      </c>
      <c r="AY14" s="76" t="e">
        <f t="shared" si="21"/>
        <v>#REF!</v>
      </c>
      <c r="AZ14" s="73">
        <v>96</v>
      </c>
    </row>
    <row r="15" spans="1:53" ht="20" customHeight="1">
      <c r="A15" s="137" t="s">
        <v>79</v>
      </c>
      <c r="B15" s="17" t="s">
        <v>70</v>
      </c>
      <c r="C15" s="6">
        <v>2.1800000000000002</v>
      </c>
      <c r="D15" s="13">
        <f>IF(C15="",0,IF(B15="M Bobsled",VLOOKUP(C15,Men!D$5:F$66,2),IF(B15="M Skeleton",VLOOKUP(C15,Men!D$5:F$66,3),IF(B15="W Bobsled",VLOOKUP(C15,Women!D$5:F$66,2),IF(B15="W Skeleton",VLOOKUP(C15,Women!D$5:F$66,3),0)))))</f>
        <v>81</v>
      </c>
      <c r="E15" s="6">
        <v>3.95</v>
      </c>
      <c r="F15" s="13">
        <f>IF(E15="",0,IF($B15="M Bobsled",VLOOKUP(E15,Men!G$5:I$66,2),IF($B15="M Skeleton",VLOOKUP(E15,Men!G$5:I$66,3),IF($B15="W Bobsled",VLOOKUP(E15,Women!G$5:I$66,2),IF($B15="W Skeleton",VLOOKUP(E15,Women!G$5:I$66,3),0)))))</f>
        <v>69</v>
      </c>
      <c r="G15" s="6">
        <v>5.74</v>
      </c>
      <c r="H15" s="13">
        <f>IF(G15="",0,IF($B15="M Bobsled",VLOOKUP(G15,Men!J$5:L$66,2),IF($B15="M Skeleton",VLOOKUP(G15,Men!J$5:L$66,3),IF($B15="W Bobsled",VLOOKUP(G15,Women!J$5:L$66,2),IF($B15="W Skeleton",VLOOKUP(G15,Women!J$5:L$66,3),0)))))</f>
        <v>60</v>
      </c>
      <c r="I15" s="6"/>
      <c r="J15" s="1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5">
        <v>3.51</v>
      </c>
      <c r="L15" s="12">
        <f>IF(K15="",0,IF($B15="M Bobsled",VLOOKUP(K15,Men!P$5:R$66,2),IF($B15="M Skeleton",VLOOKUP(K15,Men!P$5:R$66,3),IF($B15="W Bobsled",VLOOKUP(K15,Women!P$5:R$66,2),IF($B15="W Skeleton",VLOOKUP(K15,Women!P$5:R$66,3),0)))))</f>
        <v>54</v>
      </c>
      <c r="M15" s="6">
        <v>2.64</v>
      </c>
      <c r="N15" s="13">
        <f>IF(M15="",0,IF($B15="M Bobsled",VLOOKUP(M15,Men!S$5:U$68,2),IF($B15="M Skeleton",VLOOKUP(M15,Men!S$5:U$68,3),IF($B15="W Bobsled",VLOOKUP(M15,Women!S$5:U$67,2),IF($B15="W Skeleton",VLOOKUP(M15,Women!S$5:U$67,3),0)))))</f>
        <v>62</v>
      </c>
      <c r="O15" s="6">
        <v>11.64</v>
      </c>
      <c r="P15" s="1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>IF(B15="M Bobsled",SUM(D15,F15,H15,J15,L15,N15,P15,R15,T15),IF(B15="W Bobsled",SUM(D15,F15,H15,L15,N15,P15,R15,T15),SUM(D15,F15,H15,J15,L15,N15,P15,R15,T15)))</f>
        <v>326</v>
      </c>
      <c r="V15" s="94">
        <v>180</v>
      </c>
      <c r="W15" s="94">
        <v>26</v>
      </c>
      <c r="X15" s="140" t="str">
        <f t="shared" si="0"/>
        <v>Carter Crawford</v>
      </c>
      <c r="AB15" s="69" t="e">
        <f t="shared" si="2"/>
        <v>#REF!</v>
      </c>
      <c r="AC15" s="74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AK13-2.5</f>
        <v>#REF!</v>
      </c>
      <c r="AL15" s="76" t="e">
        <f t="shared" si="11"/>
        <v>#REF!</v>
      </c>
      <c r="AM15" s="73">
        <f t="shared" ref="AM15:AM53" si="23">AM14-1</f>
        <v>95</v>
      </c>
      <c r="AO15" s="69" t="e">
        <f t="shared" si="12"/>
        <v>#REF!</v>
      </c>
      <c r="AP15" s="88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0"/>
        <v>#REF!</v>
      </c>
      <c r="AX15" s="75"/>
      <c r="AY15" s="76" t="e">
        <f t="shared" si="21"/>
        <v>#REF!</v>
      </c>
      <c r="AZ15" s="73">
        <f t="shared" ref="AZ15:AZ53" si="24">AZ14-1</f>
        <v>95</v>
      </c>
    </row>
    <row r="16" spans="1:53" ht="20" customHeight="1">
      <c r="A16" s="136" t="s">
        <v>80</v>
      </c>
      <c r="B16" s="17" t="s">
        <v>70</v>
      </c>
      <c r="C16" s="6">
        <v>2.27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68</v>
      </c>
      <c r="E16" s="6">
        <v>4.01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65</v>
      </c>
      <c r="G16" s="6">
        <v>5.72</v>
      </c>
      <c r="H16" s="13">
        <f>IF(G16="",0,IF($B16="M Bobsled",VLOOKUP(G16,Men!J$5:L$66,2),IF($B16="M Skeleton",VLOOKUP(G16,Men!J$5:L$66,3),IF($B16="W Bobsled",VLOOKUP(G16,Women!J$5:L$66,2),IF($B16="W Skeleton",VLOOKUP(G16,Women!J$5:L$66,3),0)))))</f>
        <v>62</v>
      </c>
      <c r="I16" s="6"/>
      <c r="J16" s="1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5">
        <v>3.45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58</v>
      </c>
      <c r="M16" s="6">
        <v>2.73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67</v>
      </c>
      <c r="O16" s="6">
        <v>9.2899999999999991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320</v>
      </c>
      <c r="V16" s="94">
        <v>145</v>
      </c>
      <c r="W16" s="94">
        <v>26</v>
      </c>
      <c r="X16" s="140" t="str">
        <f t="shared" si="0"/>
        <v>Robert Santa Inez</v>
      </c>
      <c r="AB16" s="69" t="e">
        <f t="shared" si="2"/>
        <v>#REF!</v>
      </c>
      <c r="AC16" s="74" t="e">
        <f t="shared" si="3"/>
        <v>#REF!</v>
      </c>
      <c r="AD16" s="75" t="e">
        <f t="shared" si="4"/>
        <v>#REF!</v>
      </c>
      <c r="AE16" s="75" t="e">
        <f t="shared" si="5"/>
        <v>#REF!</v>
      </c>
      <c r="AF16" s="75" t="e">
        <f t="shared" si="6"/>
        <v>#REF!</v>
      </c>
      <c r="AG16" s="75" t="e">
        <f t="shared" si="7"/>
        <v>#REF!</v>
      </c>
      <c r="AH16" s="75" t="e">
        <f t="shared" si="8"/>
        <v>#REF!</v>
      </c>
      <c r="AI16" s="75" t="e">
        <f t="shared" si="9"/>
        <v>#REF!</v>
      </c>
      <c r="AJ16" s="75" t="e">
        <f t="shared" si="22"/>
        <v>#REF!</v>
      </c>
      <c r="AK16" s="75" t="e">
        <f>AK15-2.5</f>
        <v>#REF!</v>
      </c>
      <c r="AL16" s="76" t="e">
        <f t="shared" si="11"/>
        <v>#REF!</v>
      </c>
      <c r="AM16" s="73">
        <f t="shared" si="23"/>
        <v>94</v>
      </c>
      <c r="AO16" s="69" t="e">
        <f t="shared" si="12"/>
        <v>#REF!</v>
      </c>
      <c r="AP16" s="88" t="e">
        <f t="shared" si="13"/>
        <v>#REF!</v>
      </c>
      <c r="AQ16" s="75" t="e">
        <f t="shared" si="14"/>
        <v>#REF!</v>
      </c>
      <c r="AR16" s="75" t="e">
        <f t="shared" si="15"/>
        <v>#REF!</v>
      </c>
      <c r="AS16" s="75" t="e">
        <f t="shared" si="16"/>
        <v>#REF!</v>
      </c>
      <c r="AT16" s="75" t="e">
        <f t="shared" si="17"/>
        <v>#REF!</v>
      </c>
      <c r="AU16" s="75" t="e">
        <f t="shared" si="18"/>
        <v>#REF!</v>
      </c>
      <c r="AV16" s="75" t="e">
        <f t="shared" si="19"/>
        <v>#REF!</v>
      </c>
      <c r="AW16" s="75" t="e">
        <f t="shared" ref="AW16:AW53" si="25">AW15-0.1</f>
        <v>#REF!</v>
      </c>
      <c r="AX16" s="75">
        <f>AX14-2.5</f>
        <v>100</v>
      </c>
      <c r="AY16" s="76" t="e">
        <f t="shared" si="21"/>
        <v>#REF!</v>
      </c>
      <c r="AZ16" s="73">
        <f t="shared" si="24"/>
        <v>94</v>
      </c>
    </row>
    <row r="17" spans="1:52" ht="20" customHeight="1">
      <c r="A17" s="136" t="s">
        <v>81</v>
      </c>
      <c r="B17" s="17" t="s">
        <v>67</v>
      </c>
      <c r="C17" s="6">
        <v>2.12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90</v>
      </c>
      <c r="E17" s="6">
        <v>3.75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85</v>
      </c>
      <c r="G17" s="6">
        <v>5.34</v>
      </c>
      <c r="H17" s="13">
        <f>IF(G17="",0,IF($B17="M Bobsled",VLOOKUP(G17,Men!J$5:L$66,2),IF($B17="M Skeleton",VLOOKUP(G17,Men!J$5:L$66,3),IF($B17="W Bobsled",VLOOKUP(G17,Women!J$5:L$66,2),IF($B17="W Skeleton",VLOOKUP(G17,Women!J$5:L$66,3),0)))))</f>
        <v>85</v>
      </c>
      <c r="I17" s="6"/>
      <c r="J17" s="13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5">
        <v>3.2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77</v>
      </c>
      <c r="M17" s="6">
        <v>3.06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84</v>
      </c>
      <c r="O17" s="6">
        <v>15.75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87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>IF(B17="M Bobsled",SUM(D17,F17,H17,J17,L17,N17,P17,R17,T17),IF(B17="W Bobsled",SUM(D17,F17,H17,L17,N17,P17,R17,T17),SUM(D17,F17,H17,J17,L17,N17,P17,R17,T17)))</f>
        <v>508</v>
      </c>
      <c r="V17" s="94">
        <v>210</v>
      </c>
      <c r="W17" s="94">
        <v>28</v>
      </c>
      <c r="X17" s="140" t="str">
        <f t="shared" si="0"/>
        <v>Devon Langhorst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AK16-2.5</f>
        <v>#REF!</v>
      </c>
      <c r="AL17" s="76" t="e">
        <f t="shared" ref="AL17:AL53" si="26">AL16-2.5</f>
        <v>#REF!</v>
      </c>
      <c r="AM17" s="73">
        <f t="shared" si="23"/>
        <v>93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/>
      <c r="AY17" s="76" t="e">
        <f t="shared" si="21"/>
        <v>#REF!</v>
      </c>
      <c r="AZ17" s="73">
        <f t="shared" si="24"/>
        <v>93</v>
      </c>
    </row>
    <row r="18" spans="1:52" ht="20" customHeight="1">
      <c r="A18" s="136" t="s">
        <v>82</v>
      </c>
      <c r="B18" s="17" t="s">
        <v>67</v>
      </c>
      <c r="C18" s="6">
        <v>2.63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0</v>
      </c>
      <c r="E18" s="6">
        <v>4.76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0</v>
      </c>
      <c r="G18" s="6">
        <v>7.91</v>
      </c>
      <c r="H18" s="13">
        <f>IF(G18="",0,IF($B18="M Bobsled",VLOOKUP(G18,Men!J$5:L$66,2),IF($B18="M Skeleton",VLOOKUP(G18,Men!J$5:L$66,3),IF($B18="W Bobsled",VLOOKUP(G18,Women!J$5:L$66,2),IF($B18="W Skeleton",VLOOKUP(G18,Women!J$5:L$66,3),0)))))</f>
        <v>0</v>
      </c>
      <c r="I18" s="6"/>
      <c r="J18" s="1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7">
        <v>4.24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0</v>
      </c>
      <c r="M18" s="6">
        <v>2.0499999999999998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0</v>
      </c>
      <c r="O18" s="6">
        <v>8.83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0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0</v>
      </c>
      <c r="V18" s="94">
        <v>230</v>
      </c>
      <c r="W18" s="94">
        <v>20</v>
      </c>
      <c r="X18" s="140" t="str">
        <f t="shared" si="0"/>
        <v>Merrick Flygare</v>
      </c>
      <c r="AB18" s="69" t="e">
        <f>#REF!-1</f>
        <v>#REF!</v>
      </c>
      <c r="AC18" s="74" t="e">
        <f>#REF!+0.0067</f>
        <v>#REF!</v>
      </c>
      <c r="AD18" s="75" t="e">
        <f>#REF!+0.013</f>
        <v>#REF!</v>
      </c>
      <c r="AE18" s="75" t="e">
        <f>#REF!+0.016</f>
        <v>#REF!</v>
      </c>
      <c r="AF18" s="75" t="e">
        <f>#REF!+0.02</f>
        <v>#REF!</v>
      </c>
      <c r="AG18" s="75" t="e">
        <f>#REF!+0.013</f>
        <v>#REF!</v>
      </c>
      <c r="AH18" s="75" t="e">
        <f>#REF!+0.015</f>
        <v>#REF!</v>
      </c>
      <c r="AI18" s="75" t="e">
        <f>#REF!-0.5</f>
        <v>#REF!</v>
      </c>
      <c r="AJ18" s="75" t="e">
        <f>#REF!-0.1</f>
        <v>#REF!</v>
      </c>
      <c r="AK18" s="75"/>
      <c r="AL18" s="76" t="e">
        <f>#REF!-2.5</f>
        <v>#REF!</v>
      </c>
      <c r="AM18" s="73" t="e">
        <f>#REF!-1</f>
        <v>#REF!</v>
      </c>
      <c r="AO18" s="69" t="e">
        <f>#REF!-1</f>
        <v>#REF!</v>
      </c>
      <c r="AP18" s="88" t="e">
        <f>#REF!+0.0067</f>
        <v>#REF!</v>
      </c>
      <c r="AQ18" s="75" t="e">
        <f>#REF!+0.013</f>
        <v>#REF!</v>
      </c>
      <c r="AR18" s="75" t="e">
        <f>#REF!+0.016</f>
        <v>#REF!</v>
      </c>
      <c r="AS18" s="75" t="e">
        <f>#REF!+0.02</f>
        <v>#REF!</v>
      </c>
      <c r="AT18" s="75" t="e">
        <f>#REF!+0.013</f>
        <v>#REF!</v>
      </c>
      <c r="AU18" s="75" t="e">
        <f>#REF!+0.0175</f>
        <v>#REF!</v>
      </c>
      <c r="AV18" s="75" t="e">
        <f>#REF!-0.3</f>
        <v>#REF!</v>
      </c>
      <c r="AW18" s="75" t="e">
        <f>#REF!-0.1</f>
        <v>#REF!</v>
      </c>
      <c r="AX18" s="75"/>
      <c r="AY18" s="76" t="e">
        <f>#REF!-2.5</f>
        <v>#REF!</v>
      </c>
      <c r="AZ18" s="73" t="e">
        <f>#REF!-1</f>
        <v>#REF!</v>
      </c>
    </row>
    <row r="19" spans="1:52" ht="20" customHeight="1">
      <c r="A19" s="136" t="s">
        <v>83</v>
      </c>
      <c r="B19" s="17" t="s">
        <v>70</v>
      </c>
      <c r="C19" s="6">
        <v>2.1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93</v>
      </c>
      <c r="E19" s="6">
        <v>3.82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79</v>
      </c>
      <c r="G19" s="6">
        <v>5.5</v>
      </c>
      <c r="H19" s="13">
        <f>IF(G19="",0,IF($B19="M Bobsled",VLOOKUP(G19,Men!J$5:L$66,2),IF($B19="M Skeleton",VLOOKUP(G19,Men!J$5:L$66,3),IF($B19="W Bobsled",VLOOKUP(G19,Women!J$5:L$66,2),IF($B19="W Skeleton",VLOOKUP(G19,Women!J$5:L$66,3),0)))))</f>
        <v>75</v>
      </c>
      <c r="I19" s="6"/>
      <c r="J19" s="1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7">
        <v>3.37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64</v>
      </c>
      <c r="M19" s="6">
        <v>3.07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85</v>
      </c>
      <c r="O19" s="6">
        <v>13.11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61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>IF(B19="M Bobsled",SUM(D19,F19,H19,J19,L19,N19,P19,R19,T19),IF(B19="W Bobsled",SUM(D19,F19,H19,L19,N19,P19,R19,T19),SUM(D19,F19,H19,J19,L19,N19,P19,R19,T19)))</f>
        <v>457</v>
      </c>
      <c r="V19" s="94">
        <v>190</v>
      </c>
      <c r="W19" s="94">
        <v>27</v>
      </c>
      <c r="X19" s="140" t="str">
        <f t="shared" si="0"/>
        <v>Ali Ashghar</v>
      </c>
      <c r="AB19" s="69" t="e">
        <f t="shared" si="2"/>
        <v>#REF!</v>
      </c>
      <c r="AC19" s="77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#REF!-2.5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9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#REF!-2.5</f>
        <v>#REF!</v>
      </c>
      <c r="AY19" s="76" t="e">
        <f t="shared" si="21"/>
        <v>#REF!</v>
      </c>
      <c r="AZ19" s="73" t="e">
        <f t="shared" si="24"/>
        <v>#REF!</v>
      </c>
    </row>
    <row r="20" spans="1:52" ht="20" customHeight="1">
      <c r="A20" s="137" t="s">
        <v>84</v>
      </c>
      <c r="B20" s="17" t="s">
        <v>70</v>
      </c>
      <c r="C20" s="6">
        <v>2.2599999999999998</v>
      </c>
      <c r="D20" s="13">
        <f>IF(C20="",0,IF(B20="M Bobsled",VLOOKUP(C20,Men!D$5:F$66,2),IF(B20="M Skeleton",VLOOKUP(C20,Men!D$5:F$66,3),IF(B20="W Bobsled",VLOOKUP(C20,Women!D$5:F$66,2),IF(B20="W Skeleton",VLOOKUP(C20,Women!D$5:F$66,3),0)))))</f>
        <v>69</v>
      </c>
      <c r="E20" s="6">
        <v>3.98</v>
      </c>
      <c r="F20" s="13">
        <f>IF(E20="",0,IF($B20="M Bobsled",VLOOKUP(E20,Men!G$5:I$66,2),IF($B20="M Skeleton",VLOOKUP(E20,Men!G$5:I$66,3),IF($B20="W Bobsled",VLOOKUP(E20,Women!G$5:I$66,2),IF($B20="W Skeleton",VLOOKUP(E20,Women!G$5:I$66,3),0)))))</f>
        <v>67</v>
      </c>
      <c r="G20" s="6">
        <v>5.64</v>
      </c>
      <c r="H20" s="13">
        <f>IF(G20="",0,IF($B20="M Bobsled",VLOOKUP(G20,Men!J$5:L$66,2),IF($B20="M Skeleton",VLOOKUP(G20,Men!J$5:L$66,3),IF($B20="W Bobsled",VLOOKUP(G20,Women!J$5:L$66,2),IF($B20="W Skeleton",VLOOKUP(G20,Women!J$5:L$66,3),0)))))</f>
        <v>67</v>
      </c>
      <c r="I20" s="6"/>
      <c r="J20" s="1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7">
        <v>3.37</v>
      </c>
      <c r="L20" s="12">
        <f>IF(K20="",0,IF($B20="M Bobsled",VLOOKUP(K20,Men!P$5:R$66,2),IF($B20="M Skeleton",VLOOKUP(K20,Men!P$5:R$66,3),IF($B20="W Bobsled",VLOOKUP(K20,Women!P$5:R$66,2),IF($B20="W Skeleton",VLOOKUP(K20,Women!P$5:R$66,3),0)))))</f>
        <v>64</v>
      </c>
      <c r="M20" s="6">
        <v>2.92</v>
      </c>
      <c r="N20" s="13">
        <f>IF(M20="",0,IF($B20="M Bobsled",VLOOKUP(M20,Men!S$5:U$68,2),IF($B20="M Skeleton",VLOOKUP(M20,Men!S$5:U$68,3),IF($B20="W Bobsled",VLOOKUP(M20,Women!S$5:U$67,2),IF($B20="W Skeleton",VLOOKUP(M20,Women!S$5:U$67,3),0)))))</f>
        <v>77</v>
      </c>
      <c r="O20" s="6">
        <v>12.22</v>
      </c>
      <c r="P20" s="13">
        <f>IF(O20="",0,IF($B20="M Bobsled",VLOOKUP(O20,Men!V$5:X$67,2),IF($B20="M Skeleton",VLOOKUP(O20,Men!V$5:X$67,3),IF($B20="W Bobsled",VLOOKUP(O20,Women!V$5:X$67,2),IF($B20="W Skeleton",VLOOKUP(O20,Women!V$5:X$67,3),0)))))</f>
        <v>52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>IF(B20="M Bobsled",SUM(D20,F20,H20,J20,L20,N20,P20,R20,T20),IF(B20="W Bobsled",SUM(D20,F20,H20,L20,N20,P20,R20,T20),SUM(D20,F20,H20,J20,L20,N20,P20,R20,T20)))</f>
        <v>396</v>
      </c>
      <c r="V20" s="94">
        <v>185</v>
      </c>
      <c r="W20" s="94">
        <v>32</v>
      </c>
      <c r="X20" s="140" t="str">
        <f t="shared" si="0"/>
        <v>Ryan Roberson</v>
      </c>
      <c r="AB20" s="69" t="e">
        <f t="shared" si="2"/>
        <v>#REF!</v>
      </c>
      <c r="AC20" s="74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8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 ht="20" customHeight="1">
      <c r="A21" s="137" t="s">
        <v>85</v>
      </c>
      <c r="B21" s="17" t="s">
        <v>70</v>
      </c>
      <c r="C21" s="6">
        <v>2.4300000000000002</v>
      </c>
      <c r="D21" s="13">
        <f>IF(C21="",0,IF(B21="M Bobsled",VLOOKUP(C21,Men!D$5:F$66,2),IF(B21="M Skeleton",VLOOKUP(C21,Men!D$5:F$66,3),IF(B21="W Bobsled",VLOOKUP(C21,Women!D$5:F$66,2),IF(B21="W Skeleton",VLOOKUP(C21,Women!D$5:F$66,3),0)))))</f>
        <v>0</v>
      </c>
      <c r="E21" s="6">
        <v>4.34</v>
      </c>
      <c r="F21" s="13">
        <f>IF(E21="",0,IF($B21="M Bobsled",VLOOKUP(E21,Men!G$5:I$66,2),IF($B21="M Skeleton",VLOOKUP(E21,Men!G$5:I$66,3),IF($B21="W Bobsled",VLOOKUP(E21,Women!G$5:I$66,2),IF($B21="W Skeleton",VLOOKUP(E21,Women!G$5:I$66,3),0)))))</f>
        <v>0</v>
      </c>
      <c r="G21" s="6">
        <v>6.26</v>
      </c>
      <c r="H21" s="13">
        <f>IF(G21="",0,IF($B21="M Bobsled",VLOOKUP(G21,Men!J$5:L$66,2),IF($B21="M Skeleton",VLOOKUP(G21,Men!J$5:L$66,3),IF($B21="W Bobsled",VLOOKUP(G21,Women!J$5:L$66,2),IF($B21="W Skeleton",VLOOKUP(G21,Women!J$5:L$66,3),0)))))</f>
        <v>0</v>
      </c>
      <c r="I21" s="6"/>
      <c r="J21" s="13">
        <f>IF(I21="",0,IF($B21="M Bobsled",VLOOKUP(I21,Men!M$5:O$66,2),IF($B21="M Skeleton",VLOOKUP(I21,Men!M$5:O$66,3),IF($B21="W Bobsled",VLOOKUP(I21,Women!M$5:O$66,2),IF($B21="W Skeleton",VLOOKUP(I21,Women!M$5:O$66,3),0)))))</f>
        <v>0</v>
      </c>
      <c r="K21" s="7">
        <v>3.83</v>
      </c>
      <c r="L21" s="12">
        <f>IF(K21="",0,IF($B21="M Bobsled",VLOOKUP(K21,Men!P$5:R$66,2),IF($B21="M Skeleton",VLOOKUP(K21,Men!P$5:R$66,3),IF($B21="W Bobsled",VLOOKUP(K21,Women!P$5:R$66,2),IF($B21="W Skeleton",VLOOKUP(K21,Women!P$5:R$66,3),0)))))</f>
        <v>0</v>
      </c>
      <c r="M21" s="6">
        <v>2.42</v>
      </c>
      <c r="N21" s="13">
        <f>IF(M21="",0,IF($B21="M Bobsled",VLOOKUP(M21,Men!S$5:U$68,2),IF($B21="M Skeleton",VLOOKUP(M21,Men!S$5:U$68,3),IF($B21="W Bobsled",VLOOKUP(M21,Women!S$5:U$67,2),IF($B21="W Skeleton",VLOOKUP(M21,Women!S$5:U$67,3),0)))))</f>
        <v>51</v>
      </c>
      <c r="O21" s="6">
        <v>9.92</v>
      </c>
      <c r="P21" s="13">
        <f>IF(O21="",0,IF($B21="M Bobsled",VLOOKUP(O21,Men!V$5:X$67,2),IF($B21="M Skeleton",VLOOKUP(O21,Men!V$5:X$67,3),IF($B21="W Bobsled",VLOOKUP(O21,Women!V$5:X$67,2),IF($B21="W Skeleton",VLOOKUP(O21,Women!V$5:X$67,3),0)))))</f>
        <v>0</v>
      </c>
      <c r="Q21" s="6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51</v>
      </c>
      <c r="V21" s="94">
        <v>160</v>
      </c>
      <c r="W21" s="94">
        <v>32</v>
      </c>
      <c r="X21" s="140" t="str">
        <f t="shared" si="0"/>
        <v>Sean Hyndman</v>
      </c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 t="e">
        <f>AK20-2.5</f>
        <v>#REF!</v>
      </c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 ht="20" customHeight="1">
      <c r="A22" s="137" t="s">
        <v>86</v>
      </c>
      <c r="B22" s="17" t="s">
        <v>70</v>
      </c>
      <c r="C22" s="6">
        <v>2.27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68</v>
      </c>
      <c r="E22" s="6">
        <v>4.1900000000000004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51</v>
      </c>
      <c r="G22" s="6">
        <v>6.01</v>
      </c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/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3.66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0</v>
      </c>
      <c r="M22" s="6">
        <v>2.65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63</v>
      </c>
      <c r="O22" s="6">
        <v>10.16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0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182</v>
      </c>
      <c r="V22" s="94">
        <v>162</v>
      </c>
      <c r="W22" s="94">
        <v>27</v>
      </c>
      <c r="X22" s="140" t="str">
        <f t="shared" si="0"/>
        <v>Daniel Klausz</v>
      </c>
      <c r="AB22" s="69" t="e">
        <f t="shared" si="2"/>
        <v>#REF!</v>
      </c>
      <c r="AC22" s="77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5" t="e">
        <f>AK21-2.5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9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 t="e">
        <f t="shared" si="21"/>
        <v>#REF!</v>
      </c>
      <c r="AZ22" s="73" t="e">
        <f t="shared" si="24"/>
        <v>#REF!</v>
      </c>
    </row>
    <row r="23" spans="1:52" ht="20" customHeight="1">
      <c r="A23" s="136" t="s">
        <v>87</v>
      </c>
      <c r="B23" s="17" t="s">
        <v>67</v>
      </c>
      <c r="C23" s="6">
        <v>2.2200000000000002</v>
      </c>
      <c r="D23" s="13">
        <f>IF(C23="",0,IF(B23="M Bobsled",VLOOKUP(C23,Men!D$5:F$66,2),IF(B23="M Skeleton",VLOOKUP(C23,Men!D$5:F$66,3),IF(B23="W Bobsled",VLOOKUP(C23,Women!D$5:F$66,2),IF(B23="W Skeleton",VLOOKUP(C23,Women!D$5:F$66,3),0)))))</f>
        <v>75</v>
      </c>
      <c r="E23" s="6">
        <v>3.94</v>
      </c>
      <c r="F23" s="13">
        <f>IF(E23="",0,IF($B23="M Bobsled",VLOOKUP(E23,Men!G$5:I$66,2),IF($B23="M Skeleton",VLOOKUP(E23,Men!G$5:I$66,3),IF($B23="W Bobsled",VLOOKUP(E23,Women!G$5:I$66,2),IF($B23="W Skeleton",VLOOKUP(E23,Women!G$5:I$66,3),0)))))</f>
        <v>70</v>
      </c>
      <c r="G23" s="6">
        <v>5.6</v>
      </c>
      <c r="H23" s="13">
        <f>IF(G23="",0,IF($B23="M Bobsled",VLOOKUP(G23,Men!J$5:L$66,2),IF($B23="M Skeleton",VLOOKUP(G23,Men!J$5:L$66,3),IF($B23="W Bobsled",VLOOKUP(G23,Women!J$5:L$66,2),IF($B23="W Skeleton",VLOOKUP(G23,Women!J$5:L$66,3),0)))))</f>
        <v>69</v>
      </c>
      <c r="I23" s="6"/>
      <c r="J23" s="13">
        <f>IF(I23="",0,IF($B23="M Bobsled",VLOOKUP(I23,Men!M$5:O$66,2),IF($B23="M Skeleton",VLOOKUP(I23,Men!M$5:O$66,3),IF($B23="W Bobsled",VLOOKUP(I23,Women!M$5:O$66,2),IF($B23="W Skeleton",VLOOKUP(I23,Women!M$5:O$66,3),0)))))</f>
        <v>0</v>
      </c>
      <c r="K23" s="7">
        <v>3.37</v>
      </c>
      <c r="L23" s="12">
        <f>IF(K23="",0,IF($B23="M Bobsled",VLOOKUP(K23,Men!P$5:R$66,2),IF($B23="M Skeleton",VLOOKUP(K23,Men!P$5:R$66,3),IF($B23="W Bobsled",VLOOKUP(K23,Women!P$5:R$66,2),IF($B23="W Skeleton",VLOOKUP(K23,Women!P$5:R$66,3),0)))))</f>
        <v>64</v>
      </c>
      <c r="M23" s="42">
        <v>2.85</v>
      </c>
      <c r="N23" s="13">
        <f>IF(M23="",0,IF($B23="M Bobsled",VLOOKUP(M23,Men!S$5:U$68,2),IF($B23="M Skeleton",VLOOKUP(M23,Men!S$5:U$68,3),IF($B23="W Bobsled",VLOOKUP(M23,Women!S$5:U$67,2),IF($B23="W Skeleton",VLOOKUP(M23,Women!S$5:U$67,3),0)))))</f>
        <v>73</v>
      </c>
      <c r="O23" s="6">
        <v>12.4</v>
      </c>
      <c r="P23" s="13">
        <f>IF(O23="",0,IF($B23="M Bobsled",VLOOKUP(O23,Men!V$5:X$67,2),IF($B23="M Skeleton",VLOOKUP(O23,Men!V$5:X$67,3),IF($B23="W Bobsled",VLOOKUP(O23,Women!V$5:X$67,2),IF($B23="W Skeleton",VLOOKUP(O23,Women!V$5:X$67,3),0)))))</f>
        <v>54</v>
      </c>
      <c r="Q23" s="101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>IF(B23="M Bobsled",SUM(D23,F23,H23,J23,L23,N23,P23,R23,T23),IF(B23="W Bobsled",SUM(D23,F23,H23,L23,N23,P23,R23,T23),SUM(D23,F23,H23,J23,L23,N23,P23,R23,T23)))</f>
        <v>405</v>
      </c>
      <c r="V23" s="94">
        <v>210</v>
      </c>
      <c r="W23" s="94">
        <v>26</v>
      </c>
      <c r="X23" s="140" t="str">
        <f t="shared" si="0"/>
        <v>Zach Shann</v>
      </c>
      <c r="AB23" s="69" t="e">
        <f t="shared" si="2"/>
        <v>#REF!</v>
      </c>
      <c r="AC23" s="74" t="e">
        <f t="shared" si="3"/>
        <v>#REF!</v>
      </c>
      <c r="AD23" s="75" t="e">
        <f t="shared" si="4"/>
        <v>#REF!</v>
      </c>
      <c r="AE23" s="75" t="e">
        <f t="shared" si="5"/>
        <v>#REF!</v>
      </c>
      <c r="AF23" s="75" t="e">
        <f t="shared" si="6"/>
        <v>#REF!</v>
      </c>
      <c r="AG23" s="75" t="e">
        <f t="shared" si="7"/>
        <v>#REF!</v>
      </c>
      <c r="AH23" s="75" t="e">
        <f t="shared" si="8"/>
        <v>#REF!</v>
      </c>
      <c r="AI23" s="75" t="e">
        <f t="shared" si="9"/>
        <v>#REF!</v>
      </c>
      <c r="AJ23" s="75" t="e">
        <f t="shared" si="22"/>
        <v>#REF!</v>
      </c>
      <c r="AK23" s="75"/>
      <c r="AL23" s="76" t="e">
        <f t="shared" si="26"/>
        <v>#REF!</v>
      </c>
      <c r="AM23" s="73" t="e">
        <f t="shared" si="23"/>
        <v>#REF!</v>
      </c>
      <c r="AO23" s="69" t="e">
        <f t="shared" si="12"/>
        <v>#REF!</v>
      </c>
      <c r="AP23" s="88" t="e">
        <f t="shared" si="13"/>
        <v>#REF!</v>
      </c>
      <c r="AQ23" s="75" t="e">
        <f t="shared" si="14"/>
        <v>#REF!</v>
      </c>
      <c r="AR23" s="75" t="e">
        <f t="shared" si="15"/>
        <v>#REF!</v>
      </c>
      <c r="AS23" s="75" t="e">
        <f t="shared" si="16"/>
        <v>#REF!</v>
      </c>
      <c r="AT23" s="75" t="e">
        <f t="shared" si="17"/>
        <v>#REF!</v>
      </c>
      <c r="AU23" s="75" t="e">
        <f t="shared" si="18"/>
        <v>#REF!</v>
      </c>
      <c r="AV23" s="75" t="e">
        <f t="shared" si="19"/>
        <v>#REF!</v>
      </c>
      <c r="AW23" s="75" t="e">
        <f t="shared" si="25"/>
        <v>#REF!</v>
      </c>
      <c r="AX23" s="75" t="e">
        <f>AX21-2.5</f>
        <v>#REF!</v>
      </c>
      <c r="AY23" s="76" t="e">
        <f t="shared" si="21"/>
        <v>#REF!</v>
      </c>
      <c r="AZ23" s="73" t="e">
        <f t="shared" si="24"/>
        <v>#REF!</v>
      </c>
    </row>
    <row r="24" spans="1:52" ht="20" customHeight="1">
      <c r="A24" s="137"/>
      <c r="B24" s="17"/>
      <c r="C24" s="6"/>
      <c r="D24" s="13">
        <f>IF(C24="",0,IF(B24="M Bobsled",VLOOKUP(C24,Men!D$5:F$66,2),IF(B24="M Skeleton",VLOOKUP(C24,Men!D$5:F$66,3),IF(B24="W Bobsled",VLOOKUP(C24,Women!D$5:F$66,2),IF(B24="W Skeleton",VLOOKUP(C24,Women!D$5:F$66,3),0)))))</f>
        <v>0</v>
      </c>
      <c r="E24" s="6"/>
      <c r="F24" s="13">
        <f>IF(E24="",0,IF($B24="M Bobsled",VLOOKUP(E24,Men!G$5:I$66,2),IF($B24="M Skeleton",VLOOKUP(E24,Men!G$5:I$66,3),IF($B24="W Bobsled",VLOOKUP(E24,Women!G$5:I$66,2),IF($B24="W Skeleton",VLOOKUP(E24,Women!G$5:I$66,3),0)))))</f>
        <v>0</v>
      </c>
      <c r="G24" s="6"/>
      <c r="H24" s="13">
        <f>IF(G24="",0,IF($B24="M Bobsled",VLOOKUP(G24,Men!J$5:L$66,2),IF($B24="M Skeleton",VLOOKUP(G24,Men!J$5:L$66,3),IF($B24="W Bobsled",VLOOKUP(G24,Women!J$5:L$66,2),IF($B24="W Skeleton",VLOOKUP(G24,Women!J$5:L$66,3),0)))))</f>
        <v>0</v>
      </c>
      <c r="I24" s="6"/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/>
      <c r="L24" s="12">
        <f>IF(K24="",0,IF($B24="M Bobsled",VLOOKUP(K24,Men!P$5:R$66,2),IF($B24="M Skeleton",VLOOKUP(K24,Men!P$5:R$66,3),IF($B24="W Bobsled",VLOOKUP(K24,Women!P$5:R$66,2),IF($B24="W Skeleton",VLOOKUP(K24,Women!P$5:R$66,3),0)))))</f>
        <v>0</v>
      </c>
      <c r="M24" s="6"/>
      <c r="N24" s="13">
        <f>IF(M24="",0,IF($B24="M Bobsled",VLOOKUP(M24,Men!S$5:U$68,2),IF($B24="M Skeleton",VLOOKUP(M24,Men!S$5:U$68,3),IF($B24="W Bobsled",VLOOKUP(M24,Women!S$5:U$67,2),IF($B24="W Skeleton",VLOOKUP(M24,Women!S$5:U$67,3),0)))))</f>
        <v>0</v>
      </c>
      <c r="O24" s="6"/>
      <c r="P24" s="13">
        <f>IF(O24="",0,IF($B24="M Bobsled",VLOOKUP(O24,Men!V$5:X$67,2),IF($B24="M Skeleton",VLOOKUP(O24,Men!V$5:X$67,3),IF($B24="W Bobsled",VLOOKUP(O24,Women!V$5:X$67,2),IF($B24="W Skeleton",VLOOKUP(O24,Women!V$5:X$67,3),0)))))</f>
        <v>0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0</v>
      </c>
      <c r="V24" s="94"/>
      <c r="W24" s="94"/>
      <c r="X24" s="140">
        <f t="shared" si="0"/>
        <v>0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AK22-2.5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/>
      <c r="AY24" s="76"/>
      <c r="AZ24" s="73" t="e">
        <f t="shared" si="24"/>
        <v>#REF!</v>
      </c>
    </row>
    <row r="25" spans="1:52" ht="20" customHeight="1">
      <c r="A25" s="137" t="s">
        <v>88</v>
      </c>
      <c r="B25" s="18" t="s">
        <v>89</v>
      </c>
      <c r="C25" s="6">
        <v>2.39</v>
      </c>
      <c r="D25" s="13">
        <f>IF(C25="",0,IF(B25="M Bobsled",VLOOKUP(C25,Men!D$5:F$66,2),IF(B25="M Skeleton",VLOOKUP(C25,Men!D$5:F$66,3),IF(B25="W Bobsled",VLOOKUP(C25,Women!D$5:F$66,2),IF(B25="W Skeleton",VLOOKUP(C25,Women!D$5:F$66,3),0)))))</f>
        <v>72</v>
      </c>
      <c r="E25" s="6">
        <v>4.21</v>
      </c>
      <c r="F25" s="13">
        <f>IF(E25="",0,IF($B25="M Bobsled",VLOOKUP(E25,Men!G$5:I$66,2),IF($B25="M Skeleton",VLOOKUP(E25,Men!G$5:I$66,3),IF($B25="W Bobsled",VLOOKUP(E25,Women!G$5:I$66,2),IF($B25="W Skeleton",VLOOKUP(E25,Women!G$5:I$66,3),0)))))</f>
        <v>73</v>
      </c>
      <c r="G25" s="6">
        <v>6.01</v>
      </c>
      <c r="H25" s="13">
        <f>IF(G25="",0,IF($B25="M Bobsled",VLOOKUP(G25,Men!J$5:L$66,2),IF($B25="M Skeleton",VLOOKUP(G25,Men!J$5:L$66,3),IF($B25="W Bobsled",VLOOKUP(G25,Women!J$5:L$66,2),IF($B25="W Skeleton",VLOOKUP(G25,Women!J$5:L$66,3),0)))))</f>
        <v>75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7">
        <v>3.59</v>
      </c>
      <c r="L25" s="12">
        <f>IF(K25="",0,IF($B25="M Bobsled",VLOOKUP(K25,Men!P$5:R$66,2),IF($B25="M Skeleton",VLOOKUP(K25,Men!P$5:R$66,3),IF($B25="W Bobsled",VLOOKUP(K25,Women!P$5:R$66,2),IF($B25="W Skeleton",VLOOKUP(K25,Women!P$5:R$66,3),0)))))</f>
        <v>86</v>
      </c>
      <c r="M25" s="6">
        <v>2.7</v>
      </c>
      <c r="N25" s="13">
        <f>IF(M25="",0,IF($B25="M Bobsled",VLOOKUP(M25,Men!S$5:U$68,2),IF($B25="M Skeleton",VLOOKUP(M25,Men!S$5:U$68,3),IF($B25="W Bobsled",VLOOKUP(M25,Women!S$5:U$67,2),IF($B25="W Skeleton",VLOOKUP(M25,Women!S$5:U$67,3),0)))))</f>
        <v>84</v>
      </c>
      <c r="O25" s="6">
        <v>9.7899999999999991</v>
      </c>
      <c r="P25" s="13">
        <f>IF(O25="",0,IF($B25="M Bobsled",VLOOKUP(O25,Men!V$5:X$67,2),IF($B25="M Skeleton",VLOOKUP(O25,Men!V$5:X$67,3),IF($B25="W Bobsled",VLOOKUP(O25,Women!V$5:X$67,2),IF($B25="W Skeleton",VLOOKUP(O25,Women!V$5:X$67,3),0)))))</f>
        <v>62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452</v>
      </c>
      <c r="V25" s="94">
        <v>142</v>
      </c>
      <c r="W25" s="94">
        <v>32</v>
      </c>
      <c r="X25" s="140" t="str">
        <f t="shared" si="0"/>
        <v>Stephanie Smith</v>
      </c>
      <c r="AB25" s="69" t="e">
        <f>#REF!-1</f>
        <v>#REF!</v>
      </c>
      <c r="AC25" s="74" t="e">
        <f>#REF!+0.0067</f>
        <v>#REF!</v>
      </c>
      <c r="AD25" s="75" t="e">
        <f>#REF!+0.013</f>
        <v>#REF!</v>
      </c>
      <c r="AE25" s="75" t="e">
        <f>#REF!+0.016</f>
        <v>#REF!</v>
      </c>
      <c r="AF25" s="75" t="e">
        <f>#REF!+0.02</f>
        <v>#REF!</v>
      </c>
      <c r="AG25" s="75" t="e">
        <f>#REF!+0.013</f>
        <v>#REF!</v>
      </c>
      <c r="AH25" s="75" t="e">
        <f>#REF!+0.015</f>
        <v>#REF!</v>
      </c>
      <c r="AI25" s="75" t="e">
        <f>#REF!-0.5</f>
        <v>#REF!</v>
      </c>
      <c r="AJ25" s="75" t="e">
        <f>#REF!-0.1</f>
        <v>#REF!</v>
      </c>
      <c r="AK25" s="78" t="e">
        <f>#REF!-2.5</f>
        <v>#REF!</v>
      </c>
      <c r="AL25" s="76" t="e">
        <f>#REF!-2.5</f>
        <v>#REF!</v>
      </c>
      <c r="AM25" s="73" t="e">
        <f>#REF!-1</f>
        <v>#REF!</v>
      </c>
      <c r="AO25" s="69" t="e">
        <f>#REF!-1</f>
        <v>#REF!</v>
      </c>
      <c r="AP25" s="88" t="e">
        <f>#REF!+0.0067</f>
        <v>#REF!</v>
      </c>
      <c r="AQ25" s="75" t="e">
        <f>#REF!+0.013</f>
        <v>#REF!</v>
      </c>
      <c r="AR25" s="75" t="e">
        <f>#REF!+0.016</f>
        <v>#REF!</v>
      </c>
      <c r="AS25" s="75" t="e">
        <f>#REF!+0.02</f>
        <v>#REF!</v>
      </c>
      <c r="AT25" s="75" t="e">
        <f>#REF!+0.013</f>
        <v>#REF!</v>
      </c>
      <c r="AU25" s="75" t="e">
        <f>#REF!+0.0175</f>
        <v>#REF!</v>
      </c>
      <c r="AV25" s="75" t="e">
        <f>#REF!-0.3</f>
        <v>#REF!</v>
      </c>
      <c r="AW25" s="75" t="e">
        <f>#REF!-0.1</f>
        <v>#REF!</v>
      </c>
      <c r="AX25" s="75"/>
      <c r="AY25" s="76"/>
      <c r="AZ25" s="73" t="e">
        <f>#REF!-1</f>
        <v>#REF!</v>
      </c>
    </row>
    <row r="26" spans="1:52" ht="20" customHeight="1">
      <c r="A26" s="136" t="s">
        <v>91</v>
      </c>
      <c r="B26" s="18" t="s">
        <v>89</v>
      </c>
      <c r="C26" s="6">
        <v>2.61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0</v>
      </c>
      <c r="E26" s="6">
        <v>4.66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0</v>
      </c>
      <c r="G26" s="6">
        <v>6.78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0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7">
        <v>4.1500000000000004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0</v>
      </c>
      <c r="M26" s="6">
        <v>1.95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0</v>
      </c>
      <c r="O26" s="6">
        <v>8.27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0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0</v>
      </c>
      <c r="V26" s="94">
        <v>138</v>
      </c>
      <c r="W26" s="94">
        <v>29</v>
      </c>
      <c r="X26" s="140" t="str">
        <f t="shared" si="0"/>
        <v>Kelly Kozinski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9"/>
        <v>#REF!</v>
      </c>
      <c r="AJ26" s="75" t="e">
        <f t="shared" si="22"/>
        <v>#REF!</v>
      </c>
      <c r="AK26" s="78" t="e">
        <f>AK25-2.5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#REF!-2.5</f>
        <v>#REF!</v>
      </c>
      <c r="AY26" s="76" t="e">
        <f>#REF!-2.5</f>
        <v>#REF!</v>
      </c>
      <c r="AZ26" s="73" t="e">
        <f t="shared" si="24"/>
        <v>#REF!</v>
      </c>
    </row>
    <row r="27" spans="1:52" ht="20" customHeight="1">
      <c r="A27" s="137" t="s">
        <v>92</v>
      </c>
      <c r="B27" s="17" t="s">
        <v>90</v>
      </c>
      <c r="C27" s="6">
        <v>2.75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0</v>
      </c>
      <c r="E27" s="6">
        <v>4.9000000000000004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0</v>
      </c>
      <c r="G27" s="6">
        <v>7.17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0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4.41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0</v>
      </c>
      <c r="M27" s="6">
        <v>1.82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0</v>
      </c>
      <c r="O27" s="6">
        <v>6.94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0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0</v>
      </c>
      <c r="V27" s="94">
        <v>130</v>
      </c>
      <c r="W27" s="94">
        <v>17</v>
      </c>
      <c r="X27" s="140" t="str">
        <f t="shared" si="0"/>
        <v>Hannah Pfeiffer</v>
      </c>
      <c r="AB27" s="69" t="e">
        <f t="shared" si="2"/>
        <v>#REF!</v>
      </c>
      <c r="AC27" s="77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ref="AI27:AI53" si="27">AI26-0.25</f>
        <v>#REF!</v>
      </c>
      <c r="AJ27" s="75" t="e">
        <f t="shared" si="22"/>
        <v>#REF!</v>
      </c>
      <c r="AK27" s="78"/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9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 ht="20" customHeight="1">
      <c r="A28" s="136"/>
      <c r="B28" s="17"/>
      <c r="C28" s="6"/>
      <c r="D28" s="13">
        <f>IF(C28="",0,IF(B28="M Bobsled",VLOOKUP(C28,Men!D$5:F$66,2),IF(B28="M Skeleton",VLOOKUP(C28,Men!D$5:F$66,3),IF(B28="W Bobsled",VLOOKUP(C28,Women!D$5:F$66,2),IF(B28="W Skeleton",VLOOKUP(C28,Women!D$5:F$66,3),0)))))</f>
        <v>0</v>
      </c>
      <c r="E28" s="6"/>
      <c r="F28" s="13">
        <f>IF(E28="",0,IF($B28="M Bobsled",VLOOKUP(E28,Men!G$5:I$66,2),IF($B28="M Skeleton",VLOOKUP(E28,Men!G$5:I$66,3),IF($B28="W Bobsled",VLOOKUP(E28,Women!G$5:I$66,2),IF($B28="W Skeleton",VLOOKUP(E28,Women!G$5:I$66,3),0)))))</f>
        <v>0</v>
      </c>
      <c r="G28" s="6"/>
      <c r="H28" s="13">
        <f>IF(G28="",0,IF($B28="M Bobsled",VLOOKUP(G28,Men!J$5:L$66,2),IF($B28="M Skeleton",VLOOKUP(G28,Men!J$5:L$66,3),IF($B28="W Bobsled",VLOOKUP(G28,Women!J$5:L$66,2),IF($B28="W Skeleton",VLOOKUP(G28,Women!J$5:L$66,3),0)))))</f>
        <v>0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/>
      <c r="L28" s="12">
        <f>IF(K28="",0,IF($B28="M Bobsled",VLOOKUP(K28,Men!P$5:R$66,2),IF($B28="M Skeleton",VLOOKUP(K28,Men!P$5:R$66,3),IF($B28="W Bobsled",VLOOKUP(K28,Women!P$5:R$66,2),IF($B28="W Skeleton",VLOOKUP(K28,Women!P$5:R$66,3),0)))))</f>
        <v>0</v>
      </c>
      <c r="M28" s="6"/>
      <c r="N28" s="13">
        <f>IF(M28="",0,IF($B28="M Bobsled",VLOOKUP(M28,Men!S$5:U$68,2),IF($B28="M Skeleton",VLOOKUP(M28,Men!S$5:U$68,3),IF($B28="W Bobsled",VLOOKUP(M28,Women!S$5:U$67,2),IF($B28="W Skeleton",VLOOKUP(M28,Women!S$5:U$67,3),0)))))</f>
        <v>0</v>
      </c>
      <c r="O28" s="6"/>
      <c r="P28" s="13">
        <f>IF(O28="",0,IF($B28="M Bobsled",VLOOKUP(O28,Men!V$5:X$67,2),IF($B28="M Skeleton",VLOOKUP(O28,Men!V$5:X$67,3),IF($B28="W Bobsled",VLOOKUP(O28,Women!V$5:X$67,2),IF($B28="W Skeleton",VLOOKUP(O28,Women!V$5:X$67,3),0)))))</f>
        <v>0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0</v>
      </c>
      <c r="V28" s="94"/>
      <c r="W28" s="94"/>
      <c r="X28" s="140">
        <f t="shared" si="0"/>
        <v>0</v>
      </c>
      <c r="AB28" s="69" t="e">
        <f t="shared" si="2"/>
        <v>#REF!</v>
      </c>
      <c r="AC28" s="74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AK26-2.5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8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 ht="20" customHeight="1">
      <c r="A29" s="136"/>
      <c r="B29" s="17"/>
      <c r="C29" s="6"/>
      <c r="D29" s="13">
        <f>IF(C29="",0,IF(B29="M Bobsled",VLOOKUP(C29,Men!D$5:F$66,2),IF(B29="M Skeleton",VLOOKUP(C29,Men!D$5:F$66,3),IF(B29="W Bobsled",VLOOKUP(C29,Women!D$5:F$66,2),IF(B29="W Skeleton",VLOOKUP(C29,Women!D$5:F$66,3),0)))))</f>
        <v>0</v>
      </c>
      <c r="E29" s="6"/>
      <c r="F29" s="13">
        <f>IF(E29="",0,IF($B29="M Bobsled",VLOOKUP(E29,Men!G$5:I$66,2),IF($B29="M Skeleton",VLOOKUP(E29,Men!G$5:I$66,3),IF($B29="W Bobsled",VLOOKUP(E29,Women!G$5:I$66,2),IF($B29="W Skeleton",VLOOKUP(E29,Women!G$5:I$66,3),0)))))</f>
        <v>0</v>
      </c>
      <c r="G29" s="6"/>
      <c r="H29" s="13">
        <f>IF(G29="",0,IF($B29="M Bobsled",VLOOKUP(G29,Men!J$5:L$66,2),IF($B29="M Skeleton",VLOOKUP(G29,Men!J$5:L$66,3),IF($B29="W Bobsled",VLOOKUP(G29,Women!J$5:L$66,2),IF($B29="W Skeleton",VLOOKUP(G29,Women!J$5:L$66,3),0)))))</f>
        <v>0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/>
      <c r="L29" s="12">
        <f>IF(K29="",0,IF($B29="M Bobsled",VLOOKUP(K29,Men!P$5:R$66,2),IF($B29="M Skeleton",VLOOKUP(K29,Men!P$5:R$66,3),IF($B29="W Bobsled",VLOOKUP(K29,Women!P$5:R$66,2),IF($B29="W Skeleton",VLOOKUP(K29,Women!P$5:R$66,3),0)))))</f>
        <v>0</v>
      </c>
      <c r="M29" s="6"/>
      <c r="N29" s="13">
        <f>IF(M29="",0,IF($B29="M Bobsled",VLOOKUP(M29,Men!S$5:U$68,2),IF($B29="M Skeleton",VLOOKUP(M29,Men!S$5:U$68,3),IF($B29="W Bobsled",VLOOKUP(M29,Women!S$5:U$67,2),IF($B29="W Skeleton",VLOOKUP(M29,Women!S$5:U$67,3),0)))))</f>
        <v>0</v>
      </c>
      <c r="O29" s="6"/>
      <c r="P29" s="13">
        <f>IF(O29="",0,IF($B29="M Bobsled",VLOOKUP(O29,Men!V$5:X$67,2),IF($B29="M Skeleton",VLOOKUP(O29,Men!V$5:X$67,3),IF($B29="W Bobsled",VLOOKUP(O29,Women!V$5:X$67,2),IF($B29="W Skeleton",VLOOKUP(O29,Women!V$5:X$67,3),0)))))</f>
        <v>0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0</v>
      </c>
      <c r="V29" s="94"/>
      <c r="W29" s="94"/>
      <c r="X29" s="140">
        <f t="shared" si="0"/>
        <v>0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 ht="20" customHeight="1">
      <c r="A30" s="136"/>
      <c r="B30" s="17"/>
      <c r="C30" s="6"/>
      <c r="D30" s="13">
        <f>IF(C30="",0,IF(B30="M Bobsled",VLOOKUP(C30,Men!D$5:F$66,2),IF(B30="M Skeleton",VLOOKUP(C30,Men!D$5:F$66,3),IF(B30="W Bobsled",VLOOKUP(C30,Women!D$5:F$66,2),IF(B30="W Skeleton",VLOOKUP(C30,Women!D$5:F$66,3),0)))))</f>
        <v>0</v>
      </c>
      <c r="E30" s="6"/>
      <c r="F30" s="13">
        <f>IF(E30="",0,IF($B30="M Bobsled",VLOOKUP(E30,Men!G$5:I$66,2),IF($B30="M Skeleton",VLOOKUP(E30,Men!G$5:I$66,3),IF($B30="W Bobsled",VLOOKUP(E30,Women!G$5:I$66,2),IF($B30="W Skeleton",VLOOKUP(E30,Women!G$5:I$66,3),0)))))</f>
        <v>0</v>
      </c>
      <c r="G30" s="6"/>
      <c r="H30" s="13">
        <f>IF(G30="",0,IF($B30="M Bobsled",VLOOKUP(G30,Men!J$5:L$66,2),IF($B30="M Skeleton",VLOOKUP(G30,Men!J$5:L$66,3),IF($B30="W Bobsled",VLOOKUP(G30,Women!J$5:L$66,2),IF($B30="W Skeleton",VLOOKUP(G30,Women!J$5:L$66,3),0)))))</f>
        <v>0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/>
      <c r="L30" s="12">
        <f>IF(K30="",0,IF($B30="M Bobsled",VLOOKUP(K30,Men!P$5:R$66,2),IF($B30="M Skeleton",VLOOKUP(K30,Men!P$5:R$66,3),IF($B30="W Bobsled",VLOOKUP(K30,Women!P$5:R$66,2),IF($B30="W Skeleton",VLOOKUP(K30,Women!P$5:R$66,3),0)))))</f>
        <v>0</v>
      </c>
      <c r="M30" s="6"/>
      <c r="N30" s="13">
        <f>IF(M30="",0,IF($B30="M Bobsled",VLOOKUP(M30,Men!S$5:U$68,2),IF($B30="M Skeleton",VLOOKUP(M30,Men!S$5:U$68,3),IF($B30="W Bobsled",VLOOKUP(M30,Women!S$5:U$67,2),IF($B30="W Skeleton",VLOOKUP(M30,Women!S$5:U$67,3),0)))))</f>
        <v>0</v>
      </c>
      <c r="O30" s="6"/>
      <c r="P30" s="13">
        <f>IF(O30="",0,IF($B30="M Bobsled",VLOOKUP(O30,Men!V$5:X$67,2),IF($B30="M Skeleton",VLOOKUP(O30,Men!V$5:X$67,3),IF($B30="W Bobsled",VLOOKUP(O30,Women!V$5:X$67,2),IF($B30="W Skeleton",VLOOKUP(O30,Women!V$5:X$67,3),0)))))</f>
        <v>0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0</v>
      </c>
      <c r="V30" s="94"/>
      <c r="W30" s="94"/>
      <c r="X30" s="140">
        <f t="shared" si="0"/>
        <v>0</v>
      </c>
      <c r="AB30" s="69" t="e">
        <f t="shared" si="2"/>
        <v>#REF!</v>
      </c>
      <c r="AC30" s="77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 t="e">
        <f>AK29-2.5</f>
        <v>#REF!</v>
      </c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9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 ht="20" customHeight="1">
      <c r="A31" s="136"/>
      <c r="B31" s="17"/>
      <c r="C31" s="6"/>
      <c r="D31" s="13">
        <f>IF(C31="",0,IF(B31="M Bobsled",VLOOKUP(C31,Men!D$5:F$66,2),IF(B31="M Skeleton",VLOOKUP(C31,Men!D$5:F$66,3),IF(B31="W Bobsled",VLOOKUP(C31,Women!D$5:F$66,2),IF(B31="W Skeleton",VLOOKUP(C31,Women!D$5:F$66,3),0)))))</f>
        <v>0</v>
      </c>
      <c r="E31" s="6"/>
      <c r="F31" s="13">
        <f>IF(E31="",0,IF($B31="M Bobsled",VLOOKUP(E31,Men!G$5:I$66,2),IF($B31="M Skeleton",VLOOKUP(E31,Men!G$5:I$66,3),IF($B31="W Bobsled",VLOOKUP(E31,Women!G$5:I$66,2),IF($B31="W Skeleton",VLOOKUP(E31,Women!G$5:I$66,3),0)))))</f>
        <v>0</v>
      </c>
      <c r="G31" s="6"/>
      <c r="H31" s="13">
        <f>IF(G31="",0,IF($B31="M Bobsled",VLOOKUP(G31,Men!J$5:L$66,2),IF($B31="M Skeleton",VLOOKUP(G31,Men!J$5:L$66,3),IF($B31="W Bobsled",VLOOKUP(G31,Women!J$5:L$66,2),IF($B31="W Skeleton",VLOOKUP(G31,Women!J$5:L$66,3),0)))))</f>
        <v>0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5"/>
      <c r="L31" s="12">
        <f>IF(K31="",0,IF($B31="M Bobsled",VLOOKUP(K31,Men!P$5:R$66,2),IF($B31="M Skeleton",VLOOKUP(K31,Men!P$5:R$66,3),IF($B31="W Bobsled",VLOOKUP(K31,Women!P$5:R$66,2),IF($B31="W Skeleton",VLOOKUP(K31,Women!P$5:R$66,3),0)))))</f>
        <v>0</v>
      </c>
      <c r="M31" s="6"/>
      <c r="N31" s="13">
        <f>IF(M31="",0,IF($B31="M Bobsled",VLOOKUP(M31,Men!S$5:U$68,2),IF($B31="M Skeleton",VLOOKUP(M31,Men!S$5:U$68,3),IF($B31="W Bobsled",VLOOKUP(M31,Women!S$5:U$67,2),IF($B31="W Skeleton",VLOOKUP(M31,Women!S$5:U$67,3),0)))))</f>
        <v>0</v>
      </c>
      <c r="O31" s="6"/>
      <c r="P31" s="13">
        <f>IF(O31="",0,IF($B31="M Bobsled",VLOOKUP(O31,Men!V$5:X$67,2),IF($B31="M Skeleton",VLOOKUP(O31,Men!V$5:X$67,3),IF($B31="W Bobsled",VLOOKUP(O31,Women!V$5:X$67,2),IF($B31="W Skeleton",VLOOKUP(O31,Women!V$5:X$67,3),0)))))</f>
        <v>0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0</v>
      </c>
      <c r="V31" s="94"/>
      <c r="W31" s="94"/>
      <c r="X31" s="140">
        <f t="shared" si="0"/>
        <v>0</v>
      </c>
      <c r="AB31" s="69" t="e">
        <f t="shared" si="2"/>
        <v>#REF!</v>
      </c>
      <c r="AC31" s="74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AK30-2.5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8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 ht="20" customHeight="1">
      <c r="A32" s="136"/>
      <c r="B32" s="17"/>
      <c r="C32" s="6"/>
      <c r="D32" s="13">
        <f>IF(C32="",0,IF(B32="M Bobsled",VLOOKUP(C32,Men!D$5:F$66,2),IF(B32="M Skeleton",VLOOKUP(C32,Men!D$5:F$66,3),IF(B32="W Bobsled",VLOOKUP(C32,Women!D$5:F$66,2),IF(B32="W Skeleton",VLOOKUP(C32,Women!D$5:F$66,3),0)))))</f>
        <v>0</v>
      </c>
      <c r="E32" s="6"/>
      <c r="F32" s="13">
        <f>IF(E32="",0,IF($B32="M Bobsled",VLOOKUP(E32,Men!G$5:I$66,2),IF($B32="M Skeleton",VLOOKUP(E32,Men!G$5:I$66,3),IF($B32="W Bobsled",VLOOKUP(E32,Women!G$5:I$66,2),IF($B32="W Skeleton",VLOOKUP(E32,Women!G$5:I$66,3),0)))))</f>
        <v>0</v>
      </c>
      <c r="G32" s="6"/>
      <c r="H32" s="13">
        <f>IF(G32="",0,IF($B32="M Bobsled",VLOOKUP(G32,Men!J$5:L$66,2),IF($B32="M Skeleton",VLOOKUP(G32,Men!J$5:L$66,3),IF($B32="W Bobsled",VLOOKUP(G32,Women!J$5:L$66,2),IF($B32="W Skeleton",VLOOKUP(G32,Women!J$5:L$66,3),0)))))</f>
        <v>0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5"/>
      <c r="L32" s="12">
        <f>IF(K32="",0,IF($B32="M Bobsled",VLOOKUP(K32,Men!P$5:R$66,2),IF($B32="M Skeleton",VLOOKUP(K32,Men!P$5:R$66,3),IF($B32="W Bobsled",VLOOKUP(K32,Women!P$5:R$66,2),IF($B32="W Skeleton",VLOOKUP(K32,Women!P$5:R$66,3),0)))))</f>
        <v>0</v>
      </c>
      <c r="M32" s="6"/>
      <c r="N32" s="13">
        <f>IF(M32="",0,IF($B32="M Bobsled",VLOOKUP(M32,Men!S$5:U$68,2),IF($B32="M Skeleton",VLOOKUP(M32,Men!S$5:U$68,3),IF($B32="W Bobsled",VLOOKUP(M32,Women!S$5:U$67,2),IF($B32="W Skeleton",VLOOKUP(M32,Women!S$5:U$67,3),0)))))</f>
        <v>0</v>
      </c>
      <c r="O32" s="6"/>
      <c r="P32" s="13">
        <f>IF(O32="",0,IF($B32="M Bobsled",VLOOKUP(O32,Men!V$5:X$67,2),IF($B32="M Skeleton",VLOOKUP(O32,Men!V$5:X$67,3),IF($B32="W Bobsled",VLOOKUP(O32,Women!V$5:X$67,2),IF($B32="W Skeleton",VLOOKUP(O32,Women!V$5:X$67,3),0)))))</f>
        <v>0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0</v>
      </c>
      <c r="V32" s="94"/>
      <c r="W32" s="94"/>
      <c r="X32" s="140">
        <f t="shared" si="0"/>
        <v>0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 ht="20" customHeight="1">
      <c r="A33" s="137"/>
      <c r="B33" s="18"/>
      <c r="C33" s="6"/>
      <c r="D33" s="13">
        <f>IF(C33="",0,IF(B33="M Bobsled",VLOOKUP(C33,Men!D$5:F$66,2),IF(B33="M Skeleton",VLOOKUP(C33,Men!D$5:F$66,3),IF(B33="W Bobsled",VLOOKUP(C33,Women!D$5:F$66,2),IF(B33="W Skeleton",VLOOKUP(C33,Women!D$5:F$66,3),0)))))</f>
        <v>0</v>
      </c>
      <c r="E33" s="6"/>
      <c r="F33" s="13">
        <f>IF(E33="",0,IF($B33="M Bobsled",VLOOKUP(E33,Men!G$5:I$66,2),IF($B33="M Skeleton",VLOOKUP(E33,Men!G$5:I$66,3),IF($B33="W Bobsled",VLOOKUP(E33,Women!G$5:I$66,2),IF($B33="W Skeleton",VLOOKUP(E33,Women!G$5:I$66,3),0)))))</f>
        <v>0</v>
      </c>
      <c r="G33" s="6"/>
      <c r="H33" s="13">
        <f>IF(G33="",0,IF($B33="M Bobsled",VLOOKUP(G33,Men!J$5:L$66,2),IF($B33="M Skeleton",VLOOKUP(G33,Men!J$5:L$66,3),IF($B33="W Bobsled",VLOOKUP(G33,Women!J$5:L$66,2),IF($B33="W Skeleton",VLOOKUP(G33,Women!J$5:L$66,3),0)))))</f>
        <v>0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/>
      <c r="L33" s="12">
        <f>IF(K33="",0,IF($B33="M Bobsled",VLOOKUP(K33,Men!P$5:R$66,2),IF($B33="M Skeleton",VLOOKUP(K33,Men!P$5:R$66,3),IF($B33="W Bobsled",VLOOKUP(K33,Women!P$5:R$66,2),IF($B33="W Skeleton",VLOOKUP(K33,Women!P$5:R$66,3),0)))))</f>
        <v>0</v>
      </c>
      <c r="M33" s="6"/>
      <c r="N33" s="13">
        <f>IF(M33="",0,IF($B33="M Bobsled",VLOOKUP(M33,Men!S$5:U$68,2),IF($B33="M Skeleton",VLOOKUP(M33,Men!S$5:U$68,3),IF($B33="W Bobsled",VLOOKUP(M33,Women!S$5:U$67,2),IF($B33="W Skeleton",VLOOKUP(M33,Women!S$5:U$67,3),0)))))</f>
        <v>0</v>
      </c>
      <c r="O33" s="6"/>
      <c r="P33" s="13">
        <f>IF(O33="",0,IF($B33="M Bobsled",VLOOKUP(O33,Men!V$5:X$67,2),IF($B33="M Skeleton",VLOOKUP(O33,Men!V$5:X$67,3),IF($B33="W Bobsled",VLOOKUP(O33,Women!V$5:X$67,2),IF($B33="W Skeleton",VLOOKUP(O33,Women!V$5:X$67,3),0)))))</f>
        <v>0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0</v>
      </c>
      <c r="V33" s="94"/>
      <c r="W33" s="94"/>
      <c r="X33" s="140">
        <f t="shared" si="0"/>
        <v>0</v>
      </c>
      <c r="AB33" s="69" t="e">
        <f t="shared" si="2"/>
        <v>#REF!</v>
      </c>
      <c r="AC33" s="77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9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 ht="20" customHeight="1">
      <c r="A34" s="137"/>
      <c r="B34" s="18"/>
      <c r="C34" s="6"/>
      <c r="D34" s="13">
        <f>IF(C34="",0,IF(B34="M Bobsled",VLOOKUP(C34,Men!D$5:F$66,2),IF(B34="M Skeleton",VLOOKUP(C34,Men!D$5:F$66,3),IF(B34="W Bobsled",VLOOKUP(C34,Women!D$5:F$66,2),IF(B34="W Skeleton",VLOOKUP(C34,Women!D$5:F$66,3),0)))))</f>
        <v>0</v>
      </c>
      <c r="E34" s="6"/>
      <c r="F34" s="13">
        <f>IF(E34="",0,IF($B34="M Bobsled",VLOOKUP(E34,Men!G$5:I$66,2),IF($B34="M Skeleton",VLOOKUP(E34,Men!G$5:I$66,3),IF($B34="W Bobsled",VLOOKUP(E34,Women!G$5:I$66,2),IF($B34="W Skeleton",VLOOKUP(E34,Women!G$5:I$66,3),0)))))</f>
        <v>0</v>
      </c>
      <c r="G34" s="6"/>
      <c r="H34" s="13">
        <f>IF(G34="",0,IF($B34="M Bobsled",VLOOKUP(G34,Men!J$5:L$66,2),IF($B34="M Skeleton",VLOOKUP(G34,Men!J$5:L$66,3),IF($B34="W Bobsled",VLOOKUP(G34,Women!J$5:L$66,2),IF($B34="W Skeleton",VLOOKUP(G34,Women!J$5:L$66,3),0)))))</f>
        <v>0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/>
      <c r="L34" s="12">
        <f>IF(K34="",0,IF($B34="M Bobsled",VLOOKUP(K34,Men!P$5:R$66,2),IF($B34="M Skeleton",VLOOKUP(K34,Men!P$5:R$66,3),IF($B34="W Bobsled",VLOOKUP(K34,Women!P$5:R$66,2),IF($B34="W Skeleton",VLOOKUP(K34,Women!P$5:R$66,3),0)))))</f>
        <v>0</v>
      </c>
      <c r="M34" s="6"/>
      <c r="N34" s="13">
        <f>IF(M34="",0,IF($B34="M Bobsled",VLOOKUP(M34,Men!S$5:U$68,2),IF($B34="M Skeleton",VLOOKUP(M34,Men!S$5:U$68,3),IF($B34="W Bobsled",VLOOKUP(M34,Women!S$5:U$67,2),IF($B34="W Skeleton",VLOOKUP(M34,Women!S$5:U$67,3),0)))))</f>
        <v>0</v>
      </c>
      <c r="O34" s="6"/>
      <c r="P34" s="13">
        <f>IF(O34="",0,IF($B34="M Bobsled",VLOOKUP(O34,Men!V$5:X$67,2),IF($B34="M Skeleton",VLOOKUP(O34,Men!V$5:X$67,3),IF($B34="W Bobsled",VLOOKUP(O34,Women!V$5:X$67,2),IF($B34="W Skeleton",VLOOKUP(O34,Women!V$5:X$67,3),0)))))</f>
        <v>0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0</v>
      </c>
      <c r="V34" s="94"/>
      <c r="W34" s="94"/>
      <c r="X34" s="140">
        <f t="shared" si="0"/>
        <v>0</v>
      </c>
      <c r="AB34" s="69" t="e">
        <f t="shared" si="2"/>
        <v>#REF!</v>
      </c>
      <c r="AC34" s="74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8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 ht="20" customHeight="1">
      <c r="A35" s="137"/>
      <c r="B35" s="18"/>
      <c r="C35" s="6"/>
      <c r="D35" s="13">
        <f>IF(C35="",0,IF(B35="M Bobsled",VLOOKUP(C35,Men!D$5:F$66,2),IF(B35="M Skeleton",VLOOKUP(C35,Men!D$5:F$66,3),IF(B35="W Bobsled",VLOOKUP(C35,Women!D$5:F$66,2),IF(B35="W Skeleton",VLOOKUP(C35,Women!D$5:F$66,3),0)))))</f>
        <v>0</v>
      </c>
      <c r="E35" s="6"/>
      <c r="F35" s="13">
        <f>IF(E35="",0,IF($B35="M Bobsled",VLOOKUP(E35,Men!G$5:I$66,2),IF($B35="M Skeleton",VLOOKUP(E35,Men!G$5:I$66,3),IF($B35="W Bobsled",VLOOKUP(E35,Women!G$5:I$66,2),IF($B35="W Skeleton",VLOOKUP(E35,Women!G$5:I$66,3),0)))))</f>
        <v>0</v>
      </c>
      <c r="G35" s="6"/>
      <c r="H35" s="13">
        <f>IF(G35="",0,IF($B35="M Bobsled",VLOOKUP(G35,Men!J$5:L$66,2),IF($B35="M Skeleton",VLOOKUP(G35,Men!J$5:L$66,3),IF($B35="W Bobsled",VLOOKUP(G35,Women!J$5:L$66,2),IF($B35="W Skeleton",VLOOKUP(G35,Women!J$5:L$66,3),0)))))</f>
        <v>0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/>
      <c r="L35" s="12">
        <f>IF(K35="",0,IF($B35="M Bobsled",VLOOKUP(K35,Men!P$5:R$66,2),IF($B35="M Skeleton",VLOOKUP(K35,Men!P$5:R$66,3),IF($B35="W Bobsled",VLOOKUP(K35,Women!P$5:R$66,2),IF($B35="W Skeleton",VLOOKUP(K35,Women!P$5:R$66,3),0)))))</f>
        <v>0</v>
      </c>
      <c r="M35" s="6"/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/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0</v>
      </c>
      <c r="V35" s="94"/>
      <c r="W35" s="94"/>
      <c r="X35" s="140">
        <f t="shared" si="0"/>
        <v>0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 ht="20" customHeight="1">
      <c r="A36" s="137"/>
      <c r="B36" s="18"/>
      <c r="C36" s="6"/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/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/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/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/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/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/>
      <c r="W36" s="94"/>
      <c r="X36" s="140">
        <f t="shared" si="0"/>
        <v>0</v>
      </c>
      <c r="AB36" s="69" t="e">
        <f t="shared" si="2"/>
        <v>#REF!</v>
      </c>
      <c r="AC36" s="77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9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 ht="20" customHeight="1">
      <c r="A37" s="137"/>
      <c r="B37" s="18"/>
      <c r="C37" s="6"/>
      <c r="D37" s="13">
        <f>IF(C37="",0,IF(B37="M Bobsled",VLOOKUP(C37,Men!D$5:F$66,2),IF(B37="M Skeleton",VLOOKUP(C37,Men!D$5:F$66,3),IF(B37="W Bobsled",VLOOKUP(C37,Women!D$5:F$66,2),IF(B37="W Skeleton",VLOOKUP(C37,Women!D$5:F$66,3),0)))))</f>
        <v>0</v>
      </c>
      <c r="E37" s="6"/>
      <c r="F37" s="13">
        <f>IF(E37="",0,IF($B37="M Bobsled",VLOOKUP(E37,Men!G$5:I$66,2),IF($B37="M Skeleton",VLOOKUP(E37,Men!G$5:I$66,3),IF($B37="W Bobsled",VLOOKUP(E37,Women!G$5:I$66,2),IF($B37="W Skeleton",VLOOKUP(E37,Women!G$5:I$66,3),0)))))</f>
        <v>0</v>
      </c>
      <c r="G37" s="6"/>
      <c r="H37" s="13">
        <f>IF(G37="",0,IF($B37="M Bobsled",VLOOKUP(G37,Men!J$5:L$66,2),IF($B37="M Skeleton",VLOOKUP(G37,Men!J$5:L$66,3),IF($B37="W Bobsled",VLOOKUP(G37,Women!J$5:L$66,2),IF($B37="W Skeleton",VLOOKUP(G37,Women!J$5:L$66,3),0)))))</f>
        <v>0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/>
      <c r="L37" s="12">
        <f>IF(K37="",0,IF($B37="M Bobsled",VLOOKUP(K37,Men!P$5:R$66,2),IF($B37="M Skeleton",VLOOKUP(K37,Men!P$5:R$66,3),IF($B37="W Bobsled",VLOOKUP(K37,Women!P$5:R$66,2),IF($B37="W Skeleton",VLOOKUP(K37,Women!P$5:R$66,3),0)))))</f>
        <v>0</v>
      </c>
      <c r="M37" s="6"/>
      <c r="N37" s="13">
        <f>IF(M37="",0,IF($B37="M Bobsled",VLOOKUP(M37,Men!S$5:U$68,2),IF($B37="M Skeleton",VLOOKUP(M37,Men!S$5:U$68,3),IF($B37="W Bobsled",VLOOKUP(M37,Women!S$5:U$67,2),IF($B37="W Skeleton",VLOOKUP(M37,Women!S$5:U$67,3),0)))))</f>
        <v>0</v>
      </c>
      <c r="O37" s="6"/>
      <c r="P37" s="13">
        <f>IF(O37="",0,IF($B37="M Bobsled",VLOOKUP(O37,Men!V$5:X$67,2),IF($B37="M Skeleton",VLOOKUP(O37,Men!V$5:X$67,3),IF($B37="W Bobsled",VLOOKUP(O37,Women!V$5:X$67,2),IF($B37="W Skeleton",VLOOKUP(O37,Women!V$5:X$67,3),0)))))</f>
        <v>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0</v>
      </c>
      <c r="V37" s="94"/>
      <c r="W37" s="94"/>
      <c r="X37" s="140">
        <f t="shared" si="0"/>
        <v>0</v>
      </c>
      <c r="AB37" s="69" t="e">
        <f t="shared" si="2"/>
        <v>#REF!</v>
      </c>
      <c r="AC37" s="74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8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8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 ht="20" customHeight="1">
      <c r="A38" s="137"/>
      <c r="B38" s="18"/>
      <c r="C38" s="6"/>
      <c r="D38" s="13">
        <f>IF(C38="",0,IF(B38="M Bobsled",VLOOKUP(C38,Men!D$5:F$66,2),IF(B38="M Skeleton",VLOOKUP(C38,Men!D$5:F$66,3),IF(B38="W Bobsled",VLOOKUP(C38,Women!D$5:F$66,2),IF(B38="W Skeleton",VLOOKUP(C38,Women!D$5:F$66,3),0)))))</f>
        <v>0</v>
      </c>
      <c r="E38" s="6"/>
      <c r="F38" s="13">
        <f>IF(E38="",0,IF($B38="M Bobsled",VLOOKUP(E38,Men!G$5:I$66,2),IF($B38="M Skeleton",VLOOKUP(E38,Men!G$5:I$66,3),IF($B38="W Bobsled",VLOOKUP(E38,Women!G$5:I$66,2),IF($B38="W Skeleton",VLOOKUP(E38,Women!G$5:I$66,3),0)))))</f>
        <v>0</v>
      </c>
      <c r="G38" s="6"/>
      <c r="H38" s="13">
        <f>IF(G38="",0,IF($B38="M Bobsled",VLOOKUP(G38,Men!J$5:L$66,2),IF($B38="M Skeleton",VLOOKUP(G38,Men!J$5:L$66,3),IF($B38="W Bobsled",VLOOKUP(G38,Women!J$5:L$66,2),IF($B38="W Skeleton",VLOOKUP(G38,Women!J$5:L$66,3),0)))))</f>
        <v>0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/>
      <c r="L38" s="12">
        <f>IF(K38="",0,IF($B38="M Bobsled",VLOOKUP(K38,Men!P$5:R$66,2),IF($B38="M Skeleton",VLOOKUP(K38,Men!P$5:R$66,3),IF($B38="W Bobsled",VLOOKUP(K38,Women!P$5:R$66,2),IF($B38="W Skeleton",VLOOKUP(K38,Women!P$5:R$66,3),0)))))</f>
        <v>0</v>
      </c>
      <c r="M38" s="6"/>
      <c r="N38" s="13">
        <f>IF(M38="",0,IF($B38="M Bobsled",VLOOKUP(M38,Men!S$5:U$68,2),IF($B38="M Skeleton",VLOOKUP(M38,Men!S$5:U$68,3),IF($B38="W Bobsled",VLOOKUP(M38,Women!S$5:U$67,2),IF($B38="W Skeleton",VLOOKUP(M38,Women!S$5:U$67,3),0)))))</f>
        <v>0</v>
      </c>
      <c r="O38" s="6"/>
      <c r="P38" s="13">
        <f>IF(O38="",0,IF($B38="M Bobsled",VLOOKUP(O38,Men!V$5:X$67,2),IF($B38="M Skeleton",VLOOKUP(O38,Men!V$5:X$67,3),IF($B38="W Bobsled",VLOOKUP(O38,Women!V$5:X$67,2),IF($B38="W Skeleton",VLOOKUP(O38,Women!V$5:X$67,3),0)))))</f>
        <v>0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0</v>
      </c>
      <c r="V38" s="94"/>
      <c r="W38" s="94"/>
      <c r="X38" s="140">
        <f t="shared" si="0"/>
        <v>0</v>
      </c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8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 ht="20" customHeight="1">
      <c r="A39" s="137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41"/>
      <c r="AB39" s="69" t="e">
        <f t="shared" si="2"/>
        <v>#REF!</v>
      </c>
      <c r="AC39" s="77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9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 ht="20" customHeight="1">
      <c r="A40" s="137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41"/>
      <c r="AB40" s="69" t="e">
        <f t="shared" si="2"/>
        <v>#REF!</v>
      </c>
      <c r="AC40" s="74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8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20" customHeight="1">
      <c r="A41" s="137"/>
      <c r="B41" s="18"/>
      <c r="C41" s="6"/>
      <c r="D41" s="13">
        <f>IF(C41="",0,IF(B41="M Bobsled",VLOOKUP(C41,Men!D$5:F$66,2),IF(B41="M Skeleton",VLOOKUP(C41,Men!D$5:F$66,3),IF(B41="W Bobsled",VLOOKUP(C41,Women!D$5:F$66,2),IF(B41="W Skeleton",VLOOKUP(C41,Women!D$5:F$66,3),0)))))</f>
        <v>0</v>
      </c>
      <c r="E41" s="6"/>
      <c r="F41" s="13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6"/>
      <c r="H41" s="13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6"/>
      <c r="J41" s="13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7"/>
      <c r="L41" s="1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6"/>
      <c r="N41" s="13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6"/>
      <c r="P41" s="13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6"/>
      <c r="R41" s="13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6"/>
      <c r="T41" s="13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6">
        <f t="shared" si="1"/>
        <v>0</v>
      </c>
      <c r="V41" s="94"/>
      <c r="W41" s="94"/>
      <c r="X41" s="141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20" customHeight="1">
      <c r="A42" s="137"/>
      <c r="B42" s="18"/>
      <c r="C42" s="6"/>
      <c r="D42" s="13">
        <f>IF(C42="",0,IF(B42="M Bobsled",VLOOKUP(C42,Men!D$5:F$66,2),IF(B42="M Skeleton",VLOOKUP(C42,Men!D$5:F$66,3),IF(B42="W Bobsled",VLOOKUP(C42,Women!D$5:F$66,2),IF(B42="W Skeleton",VLOOKUP(C42,Women!D$5:F$66,3),0)))))</f>
        <v>0</v>
      </c>
      <c r="E42" s="6"/>
      <c r="F42" s="13">
        <f>IF(E42="",0,IF($B42="M Bobsled",VLOOKUP(E42,Men!G$5:I$66,2),IF($B42="M Skeleton",VLOOKUP(E42,Men!G$5:I$66,3),IF($B42="W Bobsled",VLOOKUP(E42,Women!G$5:I$66,2),IF($B42="W Skeleton",VLOOKUP(E42,Women!G$5:I$66,3),0)))))</f>
        <v>0</v>
      </c>
      <c r="G42" s="6"/>
      <c r="H42" s="13">
        <f>IF(G42="",0,IF($B42="M Bobsled",VLOOKUP(G42,Men!J$5:L$66,2),IF($B42="M Skeleton",VLOOKUP(G42,Men!J$5:L$66,3),IF($B42="W Bobsled",VLOOKUP(G42,Women!J$5:L$66,2),IF($B42="W Skeleton",VLOOKUP(G42,Women!J$5:L$66,3),0)))))</f>
        <v>0</v>
      </c>
      <c r="I42" s="6"/>
      <c r="J42" s="13">
        <f>IF(I42="",0,IF($B42="M Bobsled",VLOOKUP(I42,Men!M$5:O$66,2),IF($B42="M Skeleton",VLOOKUP(I42,Men!M$5:O$66,3),IF($B42="W Bobsled",VLOOKUP(I42,Women!M$5:O$66,2),IF($B42="W Skeleton",VLOOKUP(I42,Women!M$5:O$66,3),0)))))</f>
        <v>0</v>
      </c>
      <c r="K42" s="7"/>
      <c r="L42" s="12">
        <f>IF(K42="",0,IF($B42="M Bobsled",VLOOKUP(K42,Men!P$5:R$66,2),IF($B42="M Skeleton",VLOOKUP(K42,Men!P$5:R$66,3),IF($B42="W Bobsled",VLOOKUP(K42,Women!P$5:R$66,2),IF($B42="W Skeleton",VLOOKUP(K42,Women!P$5:R$66,3),0)))))</f>
        <v>0</v>
      </c>
      <c r="M42" s="6"/>
      <c r="N42" s="13">
        <f>IF(M42="",0,IF($B42="M Bobsled",VLOOKUP(M42,Men!S$5:U$68,2),IF($B42="M Skeleton",VLOOKUP(M42,Men!S$5:U$68,3),IF($B42="W Bobsled",VLOOKUP(M42,Women!S$5:U$67,2),IF($B42="W Skeleton",VLOOKUP(M42,Women!S$5:U$67,3),0)))))</f>
        <v>0</v>
      </c>
      <c r="O42" s="6"/>
      <c r="P42" s="13">
        <f>IF(O42="",0,IF($B42="M Bobsled",VLOOKUP(O42,Men!V$5:X$67,2),IF($B42="M Skeleton",VLOOKUP(O42,Men!V$5:X$67,3),IF($B42="W Bobsled",VLOOKUP(O42,Women!V$5:X$67,2),IF($B42="W Skeleton",VLOOKUP(O42,Women!V$5:X$67,3),0)))))</f>
        <v>0</v>
      </c>
      <c r="Q42" s="6"/>
      <c r="R42" s="13">
        <f>IF(Q42="",0,IF($B42="M Bobsled",VLOOKUP(Q42,Men!Y$5:AA$67,2),IF($B42="M Skeleton",VLOOKUP(Q42,Men!Y$5:AA$67,3),IF($B42="W Bobsled",VLOOKUP(Q42,Women!Y$5:AA$67,2),IF($B42="W Skeleton",VLOOKUP(Q42,Women!Y$5:AA$67,3),0)))))</f>
        <v>0</v>
      </c>
      <c r="S42" s="6"/>
      <c r="T42" s="13">
        <f>IF(S42="",0,IF($B42="M Bobsled",VLOOKUP(S42,Men!AB$5:AD$67,2),IF($B42="M Skeleton",VLOOKUP(S42,Men!AB$5:AD$67,3),IF($B42="W Bobsled",VLOOKUP(S42,Women!AB$5:AD$67,2),IF($B42="W Skeleton",VLOOKUP(S42,Women!AB$5:AD$67,3),0)))))</f>
        <v>0</v>
      </c>
      <c r="U42" s="16">
        <f t="shared" si="1"/>
        <v>0</v>
      </c>
      <c r="V42" s="94"/>
      <c r="W42" s="94"/>
      <c r="X42" s="141"/>
      <c r="AB42" s="69" t="e">
        <f t="shared" si="2"/>
        <v>#REF!</v>
      </c>
      <c r="AC42" s="77" t="e">
        <f t="shared" si="3"/>
        <v>#REF!</v>
      </c>
      <c r="AD42" s="75" t="e">
        <f t="shared" si="4"/>
        <v>#REF!</v>
      </c>
      <c r="AE42" s="75" t="e">
        <f t="shared" si="5"/>
        <v>#REF!</v>
      </c>
      <c r="AF42" s="75" t="e">
        <f t="shared" si="6"/>
        <v>#REF!</v>
      </c>
      <c r="AG42" s="75" t="e">
        <f t="shared" si="7"/>
        <v>#REF!</v>
      </c>
      <c r="AH42" s="75" t="e">
        <f t="shared" si="8"/>
        <v>#REF!</v>
      </c>
      <c r="AI42" s="75" t="e">
        <f t="shared" si="27"/>
        <v>#REF!</v>
      </c>
      <c r="AJ42" s="75" t="e">
        <f t="shared" si="22"/>
        <v>#REF!</v>
      </c>
      <c r="AK42" s="75"/>
      <c r="AL42" s="76" t="e">
        <f t="shared" si="26"/>
        <v>#REF!</v>
      </c>
      <c r="AM42" s="73" t="e">
        <f t="shared" si="23"/>
        <v>#REF!</v>
      </c>
      <c r="AO42" s="69" t="e">
        <f t="shared" si="12"/>
        <v>#REF!</v>
      </c>
      <c r="AP42" s="89" t="e">
        <f t="shared" si="13"/>
        <v>#REF!</v>
      </c>
      <c r="AQ42" s="75" t="e">
        <f t="shared" si="14"/>
        <v>#REF!</v>
      </c>
      <c r="AR42" s="75" t="e">
        <f t="shared" si="15"/>
        <v>#REF!</v>
      </c>
      <c r="AS42" s="75" t="e">
        <f t="shared" si="16"/>
        <v>#REF!</v>
      </c>
      <c r="AT42" s="75" t="e">
        <f t="shared" si="17"/>
        <v>#REF!</v>
      </c>
      <c r="AU42" s="75" t="e">
        <f t="shared" si="18"/>
        <v>#REF!</v>
      </c>
      <c r="AV42" s="75" t="e">
        <f t="shared" si="19"/>
        <v>#REF!</v>
      </c>
      <c r="AW42" s="75" t="e">
        <f t="shared" si="25"/>
        <v>#REF!</v>
      </c>
      <c r="AX42" s="75" t="e">
        <f>AX40-2.5</f>
        <v>#REF!</v>
      </c>
      <c r="AY42" s="76" t="e">
        <f>AY40-2.5</f>
        <v>#REF!</v>
      </c>
      <c r="AZ42" s="73" t="e">
        <f t="shared" si="24"/>
        <v>#REF!</v>
      </c>
    </row>
    <row r="43" spans="1:52" ht="20" customHeight="1" thickBot="1">
      <c r="A43" s="138"/>
      <c r="B43" s="19"/>
      <c r="C43" s="8"/>
      <c r="D43" s="14">
        <f>IF(C43="",0,IF(B43="M Bobsled",VLOOKUP(C43,Men!D$5:F$66,2),IF(B43="M Skeleton",VLOOKUP(C43,Men!D$5:F$66,3),IF(B43="W Bobsled",VLOOKUP(C43,Women!D$5:F$66,2),IF(B43="W Skeleton",VLOOKUP(C43,Women!D$5:F$66,3),0)))))</f>
        <v>0</v>
      </c>
      <c r="E43" s="8"/>
      <c r="F43" s="14">
        <f>IF(E43="",0,IF($B43="M Bobsled",VLOOKUP(E43,Men!G$5:I$66,2),IF($B43="M Skeleton",VLOOKUP(E43,Men!G$5:I$66,3),IF($B43="W Bobsled",VLOOKUP(E43,Women!G$5:I$66,2),IF($B43="W Skeleton",VLOOKUP(E43,Women!G$5:I$66,3),0)))))</f>
        <v>0</v>
      </c>
      <c r="G43" s="8"/>
      <c r="H43" s="14">
        <f>IF(G43="",0,IF($B43="M Bobsled",VLOOKUP(G43,Men!J$5:L$66,2),IF($B43="M Skeleton",VLOOKUP(G43,Men!J$5:L$66,3),IF($B43="W Bobsled",VLOOKUP(G43,Women!J$5:L$66,2),IF($B43="W Skeleton",VLOOKUP(G43,Women!J$5:L$66,3),0)))))</f>
        <v>0</v>
      </c>
      <c r="I43" s="8"/>
      <c r="J43" s="14">
        <f>IF(I43="",0,IF($B43="M Bobsled",VLOOKUP(I43,Men!M$5:O$66,2),IF($B43="M Skeleton",VLOOKUP(I43,Men!M$5:O$66,3),IF($B43="W Bobsled",VLOOKUP(I43,Women!M$5:O$66,2),IF($B43="W Skeleton",VLOOKUP(I43,Women!M$5:O$66,3),0)))))</f>
        <v>0</v>
      </c>
      <c r="K43" s="9"/>
      <c r="L43" s="120">
        <f>IF(K43="",0,IF($B43="M Bobsled",VLOOKUP(K43,Men!P$5:R$66,2),IF($B43="M Skeleton",VLOOKUP(K43,Men!P$5:R$66,3),IF($B43="W Bobsled",VLOOKUP(K43,Women!P$5:R$66,2),IF($B43="W Skeleton",VLOOKUP(K43,Women!P$5:R$66,3),0)))))</f>
        <v>0</v>
      </c>
      <c r="M43" s="8"/>
      <c r="N43" s="14">
        <f>IF(M43="",0,IF($B43="M Bobsled",VLOOKUP(M43,Men!S$5:U$68,2),IF($B43="M Skeleton",VLOOKUP(M43,Men!S$5:U$68,3),IF($B43="W Bobsled",VLOOKUP(M43,Women!S$5:U$67,2),IF($B43="W Skeleton",VLOOKUP(M43,Women!S$5:U$67,3),0)))))</f>
        <v>0</v>
      </c>
      <c r="O43" s="8"/>
      <c r="P43" s="14">
        <f>IF(O43="",0,IF($B43="M Bobsled",VLOOKUP(O43,Men!V$5:X$67,2),IF($B43="M Skeleton",VLOOKUP(O43,Men!V$5:X$67,3),IF($B43="W Bobsled",VLOOKUP(O43,Women!V$5:X$67,2),IF($B43="W Skeleton",VLOOKUP(O43,Women!V$5:X$67,3),0)))))</f>
        <v>0</v>
      </c>
      <c r="Q43" s="8"/>
      <c r="R43" s="14">
        <f>IF(Q43="",0,IF($B43="M Bobsled",VLOOKUP(Q43,Men!Y$5:AA$67,2),IF($B43="M Skeleton",VLOOKUP(Q43,Men!Y$5:AA$67,3),IF($B43="W Bobsled",VLOOKUP(Q43,Women!Y$5:AA$67,2),IF($B43="W Skeleton",VLOOKUP(Q43,Women!Y$5:AA$67,3),0)))))</f>
        <v>0</v>
      </c>
      <c r="S43" s="8"/>
      <c r="T43" s="14">
        <f>IF(S43="",0,IF($B43="M Bobsled",VLOOKUP(S43,Men!AB$5:AD$67,2),IF($B43="M Skeleton",VLOOKUP(S43,Men!AB$5:AD$67,3),IF($B43="W Bobsled",VLOOKUP(S43,Women!AB$5:AD$67,2),IF($B43="W Skeleton",VLOOKUP(S43,Women!AB$5:AD$67,3),0)))))</f>
        <v>0</v>
      </c>
      <c r="U43" s="121">
        <f t="shared" si="1"/>
        <v>0</v>
      </c>
      <c r="V43" s="95"/>
      <c r="W43" s="95"/>
      <c r="X43" s="142"/>
      <c r="AB43" s="69" t="e">
        <f t="shared" si="2"/>
        <v>#REF!</v>
      </c>
      <c r="AC43" s="74" t="e">
        <f t="shared" si="3"/>
        <v>#REF!</v>
      </c>
      <c r="AD43" s="75" t="e">
        <f t="shared" si="4"/>
        <v>#REF!</v>
      </c>
      <c r="AE43" s="75" t="e">
        <f t="shared" si="5"/>
        <v>#REF!</v>
      </c>
      <c r="AF43" s="75" t="e">
        <f t="shared" si="6"/>
        <v>#REF!</v>
      </c>
      <c r="AG43" s="75" t="e">
        <f t="shared" si="7"/>
        <v>#REF!</v>
      </c>
      <c r="AH43" s="75" t="e">
        <f t="shared" si="8"/>
        <v>#REF!</v>
      </c>
      <c r="AI43" s="75" t="e">
        <f t="shared" si="27"/>
        <v>#REF!</v>
      </c>
      <c r="AJ43" s="75" t="e">
        <f t="shared" si="22"/>
        <v>#REF!</v>
      </c>
      <c r="AK43" s="75" t="e">
        <f>AK41-2.5</f>
        <v>#REF!</v>
      </c>
      <c r="AL43" s="76" t="e">
        <f t="shared" si="26"/>
        <v>#REF!</v>
      </c>
      <c r="AM43" s="73" t="e">
        <f t="shared" si="23"/>
        <v>#REF!</v>
      </c>
      <c r="AO43" s="69" t="e">
        <f t="shared" si="12"/>
        <v>#REF!</v>
      </c>
      <c r="AP43" s="88" t="e">
        <f t="shared" si="13"/>
        <v>#REF!</v>
      </c>
      <c r="AQ43" s="75" t="e">
        <f t="shared" si="14"/>
        <v>#REF!</v>
      </c>
      <c r="AR43" s="75" t="e">
        <f t="shared" si="15"/>
        <v>#REF!</v>
      </c>
      <c r="AS43" s="75" t="e">
        <f t="shared" si="16"/>
        <v>#REF!</v>
      </c>
      <c r="AT43" s="75" t="e">
        <f t="shared" si="17"/>
        <v>#REF!</v>
      </c>
      <c r="AU43" s="75" t="e">
        <f t="shared" si="18"/>
        <v>#REF!</v>
      </c>
      <c r="AV43" s="75" t="e">
        <f t="shared" si="19"/>
        <v>#REF!</v>
      </c>
      <c r="AW43" s="75" t="e">
        <f t="shared" si="25"/>
        <v>#REF!</v>
      </c>
      <c r="AX43" s="75"/>
      <c r="AY43" s="76"/>
      <c r="AZ43" s="73" t="e">
        <f t="shared" si="24"/>
        <v>#REF!</v>
      </c>
    </row>
    <row r="44" spans="1:52">
      <c r="AB44" s="79">
        <v>0</v>
      </c>
      <c r="AC44" s="77" t="e">
        <f>#REF!+0.0067</f>
        <v>#REF!</v>
      </c>
      <c r="AD44" s="75" t="e">
        <f>#REF!+0.013</f>
        <v>#REF!</v>
      </c>
      <c r="AE44" s="75" t="e">
        <f>#REF!+0.016</f>
        <v>#REF!</v>
      </c>
      <c r="AF44" s="75" t="e">
        <f>#REF!+0.02</f>
        <v>#REF!</v>
      </c>
      <c r="AG44" s="75" t="e">
        <f>#REF!+0.013</f>
        <v>#REF!</v>
      </c>
      <c r="AH44" s="75" t="e">
        <f>#REF!+0.015</f>
        <v>#REF!</v>
      </c>
      <c r="AI44" s="75" t="e">
        <f>#REF!-0.25</f>
        <v>#REF!</v>
      </c>
      <c r="AJ44" s="75" t="e">
        <f>#REF!-0.1</f>
        <v>#REF!</v>
      </c>
      <c r="AK44" s="75" t="e">
        <f>#REF!-2.5</f>
        <v>#REF!</v>
      </c>
      <c r="AL44" s="76" t="e">
        <f>#REF!-2.5</f>
        <v>#REF!</v>
      </c>
      <c r="AM44" s="73" t="e">
        <f>#REF!-1</f>
        <v>#REF!</v>
      </c>
      <c r="AO44" s="79">
        <v>0</v>
      </c>
      <c r="AP44" s="89" t="e">
        <f>#REF!+0.0067</f>
        <v>#REF!</v>
      </c>
      <c r="AQ44" s="75" t="e">
        <f>#REF!+0.013</f>
        <v>#REF!</v>
      </c>
      <c r="AR44" s="75" t="e">
        <f>#REF!+0.016</f>
        <v>#REF!</v>
      </c>
      <c r="AS44" s="75" t="e">
        <f>#REF!+0.02</f>
        <v>#REF!</v>
      </c>
      <c r="AT44" s="75" t="e">
        <f>#REF!+0.013</f>
        <v>#REF!</v>
      </c>
      <c r="AU44" s="75" t="e">
        <f>#REF!+0.0175</f>
        <v>#REF!</v>
      </c>
      <c r="AV44" s="75" t="e">
        <f>#REF!-0.3</f>
        <v>#REF!</v>
      </c>
      <c r="AW44" s="75" t="e">
        <f>#REF!-0.1</f>
        <v>#REF!</v>
      </c>
      <c r="AX44" s="75"/>
      <c r="AY44" s="76"/>
      <c r="AZ44" s="73" t="e">
        <f>#REF!-1</f>
        <v>#REF!</v>
      </c>
    </row>
    <row r="45" spans="1:52">
      <c r="AB45" s="79">
        <v>0</v>
      </c>
      <c r="AC45" s="74" t="e">
        <f t="shared" si="3"/>
        <v>#REF!</v>
      </c>
      <c r="AD45" s="75" t="e">
        <f t="shared" si="4"/>
        <v>#REF!</v>
      </c>
      <c r="AE45" s="75" t="e">
        <f t="shared" si="5"/>
        <v>#REF!</v>
      </c>
      <c r="AF45" s="75" t="e">
        <f t="shared" si="6"/>
        <v>#REF!</v>
      </c>
      <c r="AG45" s="75" t="e">
        <f t="shared" si="7"/>
        <v>#REF!</v>
      </c>
      <c r="AH45" s="75" t="e">
        <f t="shared" si="8"/>
        <v>#REF!</v>
      </c>
      <c r="AI45" s="75" t="e">
        <f t="shared" si="27"/>
        <v>#REF!</v>
      </c>
      <c r="AJ45" s="75" t="e">
        <f t="shared" si="22"/>
        <v>#REF!</v>
      </c>
      <c r="AK45" s="75"/>
      <c r="AL45" s="76" t="e">
        <f t="shared" si="26"/>
        <v>#REF!</v>
      </c>
      <c r="AM45" s="73" t="e">
        <f t="shared" si="23"/>
        <v>#REF!</v>
      </c>
      <c r="AO45" s="79">
        <v>0</v>
      </c>
      <c r="AP45" s="88" t="e">
        <f t="shared" si="13"/>
        <v>#REF!</v>
      </c>
      <c r="AQ45" s="75" t="e">
        <f t="shared" si="14"/>
        <v>#REF!</v>
      </c>
      <c r="AR45" s="75" t="e">
        <f t="shared" si="15"/>
        <v>#REF!</v>
      </c>
      <c r="AS45" s="75" t="e">
        <f t="shared" si="16"/>
        <v>#REF!</v>
      </c>
      <c r="AT45" s="75" t="e">
        <f t="shared" si="17"/>
        <v>#REF!</v>
      </c>
      <c r="AU45" s="75" t="e">
        <f t="shared" si="18"/>
        <v>#REF!</v>
      </c>
      <c r="AV45" s="75" t="e">
        <f t="shared" si="19"/>
        <v>#REF!</v>
      </c>
      <c r="AW45" s="75" t="e">
        <f t="shared" si="25"/>
        <v>#REF!</v>
      </c>
      <c r="AX45" s="75" t="e">
        <f>#REF!-2.5</f>
        <v>#REF!</v>
      </c>
      <c r="AY45" s="76" t="e">
        <f>#REF!-2.5</f>
        <v>#REF!</v>
      </c>
      <c r="AZ45" s="73" t="e">
        <f t="shared" si="24"/>
        <v>#REF!</v>
      </c>
    </row>
    <row r="46" spans="1:52">
      <c r="AB46" s="79">
        <v>0</v>
      </c>
      <c r="AC46" s="74" t="e">
        <f t="shared" si="3"/>
        <v>#REF!</v>
      </c>
      <c r="AD46" s="75" t="e">
        <f t="shared" si="4"/>
        <v>#REF!</v>
      </c>
      <c r="AE46" s="75" t="e">
        <f t="shared" si="5"/>
        <v>#REF!</v>
      </c>
      <c r="AF46" s="75" t="e">
        <f t="shared" si="6"/>
        <v>#REF!</v>
      </c>
      <c r="AG46" s="75" t="e">
        <f t="shared" si="7"/>
        <v>#REF!</v>
      </c>
      <c r="AH46" s="75" t="e">
        <f t="shared" si="8"/>
        <v>#REF!</v>
      </c>
      <c r="AI46" s="75" t="e">
        <f t="shared" si="27"/>
        <v>#REF!</v>
      </c>
      <c r="AJ46" s="75" t="e">
        <f t="shared" si="22"/>
        <v>#REF!</v>
      </c>
      <c r="AK46" s="75" t="e">
        <f>AK44-2.5</f>
        <v>#REF!</v>
      </c>
      <c r="AL46" s="76" t="e">
        <f t="shared" si="26"/>
        <v>#REF!</v>
      </c>
      <c r="AM46" s="73" t="e">
        <f t="shared" si="23"/>
        <v>#REF!</v>
      </c>
      <c r="AO46" s="79">
        <v>0</v>
      </c>
      <c r="AP46" s="88" t="e">
        <f t="shared" si="13"/>
        <v>#REF!</v>
      </c>
      <c r="AQ46" s="75" t="e">
        <f t="shared" si="14"/>
        <v>#REF!</v>
      </c>
      <c r="AR46" s="75" t="e">
        <f t="shared" si="15"/>
        <v>#REF!</v>
      </c>
      <c r="AS46" s="75" t="e">
        <f t="shared" si="16"/>
        <v>#REF!</v>
      </c>
      <c r="AT46" s="75" t="e">
        <f t="shared" si="17"/>
        <v>#REF!</v>
      </c>
      <c r="AU46" s="75" t="e">
        <f t="shared" si="18"/>
        <v>#REF!</v>
      </c>
      <c r="AV46" s="75" t="e">
        <f t="shared" si="19"/>
        <v>#REF!</v>
      </c>
      <c r="AW46" s="75" t="e">
        <f t="shared" si="25"/>
        <v>#REF!</v>
      </c>
      <c r="AX46" s="75"/>
      <c r="AY46" s="76"/>
      <c r="AZ46" s="73" t="e">
        <f t="shared" si="24"/>
        <v>#REF!</v>
      </c>
    </row>
    <row r="47" spans="1:52">
      <c r="AB47" s="79">
        <v>0</v>
      </c>
      <c r="AC47" s="77" t="e">
        <f t="shared" si="3"/>
        <v>#REF!</v>
      </c>
      <c r="AD47" s="75" t="e">
        <f t="shared" si="4"/>
        <v>#REF!</v>
      </c>
      <c r="AE47" s="75" t="e">
        <f t="shared" si="5"/>
        <v>#REF!</v>
      </c>
      <c r="AF47" s="75" t="e">
        <f t="shared" si="6"/>
        <v>#REF!</v>
      </c>
      <c r="AG47" s="75" t="e">
        <f t="shared" si="7"/>
        <v>#REF!</v>
      </c>
      <c r="AH47" s="75" t="e">
        <f t="shared" si="8"/>
        <v>#REF!</v>
      </c>
      <c r="AI47" s="75" t="e">
        <f t="shared" si="27"/>
        <v>#REF!</v>
      </c>
      <c r="AJ47" s="75" t="e">
        <f t="shared" si="22"/>
        <v>#REF!</v>
      </c>
      <c r="AK47" s="75"/>
      <c r="AL47" s="76" t="e">
        <f t="shared" si="26"/>
        <v>#REF!</v>
      </c>
      <c r="AM47" s="73" t="e">
        <f t="shared" si="23"/>
        <v>#REF!</v>
      </c>
      <c r="AO47" s="79">
        <v>0</v>
      </c>
      <c r="AP47" s="89" t="e">
        <f t="shared" si="13"/>
        <v>#REF!</v>
      </c>
      <c r="AQ47" s="75" t="e">
        <f t="shared" si="14"/>
        <v>#REF!</v>
      </c>
      <c r="AR47" s="75" t="e">
        <f t="shared" si="15"/>
        <v>#REF!</v>
      </c>
      <c r="AS47" s="75" t="e">
        <f t="shared" si="16"/>
        <v>#REF!</v>
      </c>
      <c r="AT47" s="75" t="e">
        <f t="shared" si="17"/>
        <v>#REF!</v>
      </c>
      <c r="AU47" s="75" t="e">
        <f t="shared" si="18"/>
        <v>#REF!</v>
      </c>
      <c r="AV47" s="75" t="e">
        <f t="shared" si="19"/>
        <v>#REF!</v>
      </c>
      <c r="AW47" s="75" t="e">
        <f t="shared" si="25"/>
        <v>#REF!</v>
      </c>
      <c r="AX47" s="75" t="e">
        <f>AX45-2.5</f>
        <v>#REF!</v>
      </c>
      <c r="AY47" s="75" t="e">
        <f>AY45-2.5</f>
        <v>#REF!</v>
      </c>
      <c r="AZ47" s="73" t="e">
        <f t="shared" si="24"/>
        <v>#REF!</v>
      </c>
    </row>
    <row r="48" spans="1:52">
      <c r="AB48" s="79">
        <v>0</v>
      </c>
      <c r="AC48" s="74" t="e">
        <f t="shared" si="3"/>
        <v>#REF!</v>
      </c>
      <c r="AD48" s="75" t="e">
        <f t="shared" si="4"/>
        <v>#REF!</v>
      </c>
      <c r="AE48" s="75" t="e">
        <f t="shared" si="5"/>
        <v>#REF!</v>
      </c>
      <c r="AF48" s="75" t="e">
        <f t="shared" si="6"/>
        <v>#REF!</v>
      </c>
      <c r="AG48" s="75" t="e">
        <f t="shared" si="7"/>
        <v>#REF!</v>
      </c>
      <c r="AH48" s="75" t="e">
        <f t="shared" si="8"/>
        <v>#REF!</v>
      </c>
      <c r="AI48" s="75" t="e">
        <f t="shared" si="27"/>
        <v>#REF!</v>
      </c>
      <c r="AJ48" s="75" t="e">
        <f t="shared" si="22"/>
        <v>#REF!</v>
      </c>
      <c r="AK48" s="75" t="e">
        <f>AK46-2.5</f>
        <v>#REF!</v>
      </c>
      <c r="AL48" s="76" t="e">
        <f t="shared" si="26"/>
        <v>#REF!</v>
      </c>
      <c r="AM48" s="73" t="e">
        <f t="shared" si="23"/>
        <v>#REF!</v>
      </c>
      <c r="AO48" s="79">
        <v>0</v>
      </c>
      <c r="AP48" s="88" t="e">
        <f t="shared" si="13"/>
        <v>#REF!</v>
      </c>
      <c r="AQ48" s="75" t="e">
        <f t="shared" si="14"/>
        <v>#REF!</v>
      </c>
      <c r="AR48" s="75" t="e">
        <f t="shared" si="15"/>
        <v>#REF!</v>
      </c>
      <c r="AS48" s="75" t="e">
        <f t="shared" si="16"/>
        <v>#REF!</v>
      </c>
      <c r="AT48" s="75" t="e">
        <f t="shared" si="17"/>
        <v>#REF!</v>
      </c>
      <c r="AU48" s="75" t="e">
        <f t="shared" si="18"/>
        <v>#REF!</v>
      </c>
      <c r="AV48" s="75" t="e">
        <f t="shared" si="19"/>
        <v>#REF!</v>
      </c>
      <c r="AW48" s="75" t="e">
        <f t="shared" si="25"/>
        <v>#REF!</v>
      </c>
      <c r="AX48" s="75"/>
      <c r="AY48" s="75"/>
      <c r="AZ48" s="73" t="e">
        <f t="shared" si="24"/>
        <v>#REF!</v>
      </c>
    </row>
    <row r="49" spans="28:52">
      <c r="AB49" s="79">
        <v>0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/>
      <c r="AL49" s="76" t="e">
        <f t="shared" si="26"/>
        <v>#REF!</v>
      </c>
      <c r="AM49" s="73" t="e">
        <f t="shared" si="23"/>
        <v>#REF!</v>
      </c>
      <c r="AO49" s="79">
        <v>0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 t="e">
        <f>AX47-2.5</f>
        <v>#REF!</v>
      </c>
      <c r="AY49" s="75" t="e">
        <f>AY47-2.5</f>
        <v>#REF!</v>
      </c>
      <c r="AZ49" s="73" t="e">
        <f t="shared" si="24"/>
        <v>#REF!</v>
      </c>
    </row>
    <row r="50" spans="28:52">
      <c r="AB50" s="79">
        <v>0</v>
      </c>
      <c r="AC50" s="77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 t="e">
        <f>AK48-2.5</f>
        <v>#REF!</v>
      </c>
      <c r="AL50" s="76" t="e">
        <f t="shared" si="26"/>
        <v>#REF!</v>
      </c>
      <c r="AM50" s="73" t="e">
        <f t="shared" si="23"/>
        <v>#REF!</v>
      </c>
      <c r="AO50" s="79">
        <v>0</v>
      </c>
      <c r="AP50" s="89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/>
      <c r="AY50" s="75"/>
      <c r="AZ50" s="73" t="e">
        <f t="shared" si="24"/>
        <v>#REF!</v>
      </c>
    </row>
    <row r="51" spans="28:52">
      <c r="AB51" s="79">
        <v>0</v>
      </c>
      <c r="AC51" s="74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/>
      <c r="AL51" s="76" t="e">
        <f t="shared" si="26"/>
        <v>#REF!</v>
      </c>
      <c r="AM51" s="73" t="e">
        <f t="shared" si="23"/>
        <v>#REF!</v>
      </c>
      <c r="AO51" s="79">
        <v>0</v>
      </c>
      <c r="AP51" s="88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 t="e">
        <f>AX49-2.5</f>
        <v>#REF!</v>
      </c>
      <c r="AY51" s="75" t="e">
        <f>AY49-2.5</f>
        <v>#REF!</v>
      </c>
      <c r="AZ51" s="73" t="e">
        <f t="shared" si="24"/>
        <v>#REF!</v>
      </c>
    </row>
    <row r="52" spans="28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 t="e">
        <f>AK50-2.5</f>
        <v>#REF!</v>
      </c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/>
      <c r="AY52" s="75"/>
      <c r="AZ52" s="73" t="e">
        <f t="shared" si="24"/>
        <v>#REF!</v>
      </c>
    </row>
    <row r="53" spans="28:52">
      <c r="AB53" s="79">
        <v>0</v>
      </c>
      <c r="AC53" s="77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/>
      <c r="AL53" s="76" t="e">
        <f t="shared" si="26"/>
        <v>#REF!</v>
      </c>
      <c r="AM53" s="73" t="e">
        <f t="shared" si="23"/>
        <v>#REF!</v>
      </c>
      <c r="AO53" s="79">
        <v>0</v>
      </c>
      <c r="AP53" s="89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 t="e">
        <f>AX51-2.5</f>
        <v>#REF!</v>
      </c>
      <c r="AY53" s="75" t="e">
        <f>AY51-2.5</f>
        <v>#REF!</v>
      </c>
      <c r="AZ53" s="73" t="e">
        <f t="shared" si="24"/>
        <v>#REF!</v>
      </c>
    </row>
    <row r="54" spans="28:52" ht="16" thickBot="1">
      <c r="AB54" s="80">
        <v>0</v>
      </c>
      <c r="AC54" s="81" t="s">
        <v>28</v>
      </c>
      <c r="AD54" s="82" t="s">
        <v>29</v>
      </c>
      <c r="AE54" s="82" t="s">
        <v>30</v>
      </c>
      <c r="AF54" s="82" t="s">
        <v>31</v>
      </c>
      <c r="AG54" s="82" t="s">
        <v>32</v>
      </c>
      <c r="AH54" s="82" t="s">
        <v>33</v>
      </c>
      <c r="AI54" s="82" t="s">
        <v>34</v>
      </c>
      <c r="AJ54" s="82" t="s">
        <v>35</v>
      </c>
      <c r="AK54" s="82" t="s">
        <v>36</v>
      </c>
      <c r="AL54" s="83" t="s">
        <v>37</v>
      </c>
      <c r="AM54" s="84">
        <v>0</v>
      </c>
      <c r="AO54" s="80">
        <v>0</v>
      </c>
      <c r="AP54" s="90" t="s">
        <v>40</v>
      </c>
      <c r="AQ54" s="91" t="s">
        <v>41</v>
      </c>
      <c r="AR54" s="91" t="s">
        <v>42</v>
      </c>
      <c r="AS54" s="91" t="s">
        <v>43</v>
      </c>
      <c r="AT54" s="91" t="s">
        <v>44</v>
      </c>
      <c r="AU54" s="91" t="s">
        <v>45</v>
      </c>
      <c r="AV54" s="91" t="s">
        <v>46</v>
      </c>
      <c r="AW54" s="91" t="s">
        <v>47</v>
      </c>
      <c r="AX54" s="91" t="s">
        <v>48</v>
      </c>
      <c r="AY54" s="92" t="s">
        <v>48</v>
      </c>
      <c r="AZ54" s="84">
        <v>0</v>
      </c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phoneticPr fontId="0" type="noConversion"/>
  <dataValidations count="5">
    <dataValidation type="list" allowBlank="1" showInputMessage="1" showErrorMessage="1" sqref="B4:B32">
      <formula1>"M Bobsled,W Bobsled,M Skeleton,W Skeleton"</formula1>
    </dataValidation>
    <dataValidation type="list" allowBlank="1" showInputMessage="1" showErrorMessage="1" sqref="D2">
      <formula1>"Sunny, Partly Cloudy, Overcast, Raining"</formula1>
    </dataValidation>
    <dataValidation type="list" allowBlank="1" showInputMessage="1" showErrorMessage="1" sqref="F2">
      <formula1>"1-5 MPH, 5-10 MPH, 10-15 MPH, Over 15 MPH"</formula1>
    </dataValidation>
    <dataValidation type="list" allowBlank="1" showInputMessage="1" showErrorMessage="1" sqref="J2">
      <formula1>"Asphalt, Rubber Granules, Mondo Surface"</formula1>
    </dataValidation>
    <dataValidation type="list" allowBlank="1" showInputMessage="1" showErrorMessage="1" sqref="B2">
      <formula1>"Park City,Columbia,Colorado Springs,Bradenton,Lake Placid,Gaithersburg,San Mateo,Houston,Geneva"</formula1>
    </dataValidation>
  </dataValidations>
  <pageMargins left="0.25" right="0.25" top="1.25" bottom="0.5" header="0.75" footer="0.5"/>
  <pageSetup scale="55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topLeftCell="A3" zoomScaleNormal="150" zoomScalePageLayoutView="150" workbookViewId="0">
      <selection activeCell="S69" sqref="S69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58" t="s">
        <v>38</v>
      </c>
      <c r="B3" s="158"/>
      <c r="C3" s="158"/>
      <c r="D3" s="65"/>
      <c r="E3" s="65"/>
      <c r="F3" s="65"/>
      <c r="AB3" s="66"/>
      <c r="AC3" s="66"/>
      <c r="AD3" s="66"/>
      <c r="AE3" s="157" t="s">
        <v>39</v>
      </c>
      <c r="AF3" s="157"/>
      <c r="AG3" s="157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53</v>
      </c>
      <c r="T4" s="57" t="s">
        <v>3</v>
      </c>
      <c r="U4" s="33" t="s">
        <v>3</v>
      </c>
      <c r="V4" s="29" t="s">
        <v>16</v>
      </c>
      <c r="W4" s="57" t="s">
        <v>3</v>
      </c>
      <c r="X4" s="33" t="s">
        <v>3</v>
      </c>
      <c r="Y4" s="31" t="s">
        <v>17</v>
      </c>
      <c r="Z4" s="57" t="s">
        <v>3</v>
      </c>
      <c r="AA4" s="33" t="s">
        <v>3</v>
      </c>
      <c r="AB4" s="32" t="s">
        <v>18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19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24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25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20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25</v>
      </c>
      <c r="AG39" s="25"/>
    </row>
    <row r="40" spans="2:33" ht="9" customHeight="1">
      <c r="B40" s="35" t="s">
        <v>25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26</v>
      </c>
      <c r="AG40" s="25"/>
    </row>
    <row r="41" spans="2:33" ht="9" customHeight="1">
      <c r="B41" s="35" t="s">
        <v>24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23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27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27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40</v>
      </c>
      <c r="E67" s="62"/>
      <c r="F67" s="62"/>
      <c r="G67" s="63" t="s">
        <v>41</v>
      </c>
      <c r="H67" s="63"/>
      <c r="I67" s="63"/>
      <c r="J67" s="63" t="s">
        <v>42</v>
      </c>
      <c r="K67" s="63"/>
      <c r="L67" s="63"/>
      <c r="M67" s="63" t="s">
        <v>43</v>
      </c>
      <c r="N67" s="63"/>
      <c r="O67" s="63"/>
      <c r="P67" s="63" t="s">
        <v>44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53</v>
      </c>
      <c r="T68" s="54"/>
      <c r="U68" s="54"/>
      <c r="V68" s="54" t="s">
        <v>16</v>
      </c>
      <c r="W68" s="54"/>
      <c r="X68" s="54"/>
      <c r="Y68" s="31" t="s">
        <v>17</v>
      </c>
      <c r="Z68" s="97"/>
      <c r="AA68" s="97"/>
      <c r="AB68" s="32" t="s">
        <v>18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topLeftCell="A17" workbookViewId="0">
      <selection activeCell="S70" sqref="S70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59" t="s">
        <v>14</v>
      </c>
      <c r="B3" s="159"/>
      <c r="C3" s="159"/>
      <c r="AE3" s="160" t="s">
        <v>15</v>
      </c>
      <c r="AF3" s="160"/>
      <c r="AG3" s="160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50</v>
      </c>
      <c r="T4" s="27" t="s">
        <v>3</v>
      </c>
      <c r="U4" s="33" t="s">
        <v>3</v>
      </c>
      <c r="V4" s="29" t="s">
        <v>16</v>
      </c>
      <c r="W4" s="27" t="s">
        <v>3</v>
      </c>
      <c r="X4" s="33" t="s">
        <v>3</v>
      </c>
      <c r="Y4" s="31" t="s">
        <v>17</v>
      </c>
      <c r="Z4" s="27" t="s">
        <v>3</v>
      </c>
      <c r="AA4" s="33" t="s">
        <v>3</v>
      </c>
      <c r="AB4" s="32" t="s">
        <v>18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19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24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25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51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25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26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23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27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27</v>
      </c>
      <c r="AG49" s="25"/>
    </row>
    <row r="50" spans="2:33" ht="9" customHeight="1">
      <c r="B50" s="21" t="s">
        <v>52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28</v>
      </c>
      <c r="E68" s="48">
        <v>0</v>
      </c>
      <c r="F68" s="52">
        <v>0</v>
      </c>
      <c r="G68" s="50" t="s">
        <v>29</v>
      </c>
      <c r="H68" s="48">
        <v>0</v>
      </c>
      <c r="I68" s="52">
        <v>0</v>
      </c>
      <c r="J68" s="50" t="s">
        <v>30</v>
      </c>
      <c r="K68" s="48">
        <v>0</v>
      </c>
      <c r="L68" s="52">
        <v>0</v>
      </c>
      <c r="M68" s="50" t="s">
        <v>31</v>
      </c>
      <c r="N68" s="48">
        <v>0</v>
      </c>
      <c r="O68" s="52">
        <v>0</v>
      </c>
      <c r="P68" s="50" t="s">
        <v>32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54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50</v>
      </c>
      <c r="T69" s="54"/>
      <c r="U69" s="54"/>
      <c r="V69" s="54" t="s">
        <v>16</v>
      </c>
      <c r="W69" s="54"/>
      <c r="X69" s="54"/>
      <c r="Y69" s="31" t="s">
        <v>17</v>
      </c>
      <c r="Z69" s="97"/>
      <c r="AA69" s="97"/>
      <c r="AB69" s="32" t="s">
        <v>18</v>
      </c>
      <c r="AC69" s="98"/>
      <c r="AD69" s="98"/>
    </row>
    <row r="70" spans="3:33" ht="9" customHeight="1">
      <c r="F70" s="24" t="s">
        <v>54</v>
      </c>
    </row>
    <row r="71" spans="3:33" ht="9" customHeight="1">
      <c r="F71" s="24" t="s">
        <v>54</v>
      </c>
    </row>
    <row r="72" spans="3:33" ht="9" customHeight="1">
      <c r="F72" s="24" t="s">
        <v>54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2015-05-18T15:05:43Z</cp:lastPrinted>
  <dcterms:created xsi:type="dcterms:W3CDTF">2008-06-24T18:03:42Z</dcterms:created>
  <dcterms:modified xsi:type="dcterms:W3CDTF">2017-08-13T14:14:54Z</dcterms:modified>
  <cp:category/>
</cp:coreProperties>
</file>