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226"/>
  <workbookPr showInkAnnotation="0" autoCompressPictures="0"/>
  <bookViews>
    <workbookView xWindow="0" yWindow="140" windowWidth="25600" windowHeight="13760"/>
  </bookViews>
  <sheets>
    <sheet name="Results Summary" sheetId="1" r:id="rId1"/>
    <sheet name="Women" sheetId="5" r:id="rId2"/>
    <sheet name="Men" sheetId="4" r:id="rId3"/>
  </sheets>
  <definedNames>
    <definedName name="_xlnm.Print_Area" localSheetId="2">Men!$A$1:$AG$70</definedName>
    <definedName name="_xlnm.Print_Area" localSheetId="0">'Results Summary'!$A$1:$Y$43</definedName>
    <definedName name="_xlnm.Print_Area" localSheetId="1">Women!$A$1:$AG$69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D12" i="1" l="1"/>
  <c r="D5" i="1"/>
  <c r="F5" i="1"/>
  <c r="H5" i="1"/>
  <c r="L5" i="1"/>
  <c r="N5" i="1"/>
  <c r="P5" i="1"/>
  <c r="R5" i="1"/>
  <c r="T5" i="1"/>
  <c r="J5" i="1"/>
  <c r="U5" i="1"/>
  <c r="D4" i="1"/>
  <c r="F4" i="1"/>
  <c r="H4" i="1"/>
  <c r="L4" i="1"/>
  <c r="N4" i="1"/>
  <c r="P4" i="1"/>
  <c r="R4" i="1"/>
  <c r="T4" i="1"/>
  <c r="U4" i="1"/>
  <c r="X4" i="1"/>
  <c r="X3" i="1"/>
  <c r="X5" i="1"/>
  <c r="AB5" i="1"/>
  <c r="AC5" i="1"/>
  <c r="AD5" i="1"/>
  <c r="AE5" i="1"/>
  <c r="AF5" i="1"/>
  <c r="AG5" i="1"/>
  <c r="AH5" i="1"/>
  <c r="AI5" i="1"/>
  <c r="AJ5" i="1"/>
  <c r="AK5" i="1"/>
  <c r="AL5" i="1"/>
  <c r="AO5" i="1"/>
  <c r="AP5" i="1"/>
  <c r="AQ5" i="1"/>
  <c r="AR5" i="1"/>
  <c r="AS5" i="1"/>
  <c r="AT5" i="1"/>
  <c r="AU5" i="1"/>
  <c r="AV5" i="1"/>
  <c r="AW5" i="1"/>
  <c r="AX5" i="1"/>
  <c r="AY5" i="1"/>
  <c r="D6" i="1"/>
  <c r="F6" i="1"/>
  <c r="H6" i="1"/>
  <c r="J6" i="1"/>
  <c r="L6" i="1"/>
  <c r="N6" i="1"/>
  <c r="P6" i="1"/>
  <c r="R6" i="1"/>
  <c r="T6" i="1"/>
  <c r="U6" i="1"/>
  <c r="X6" i="1"/>
  <c r="AB6" i="1"/>
  <c r="AC6" i="1"/>
  <c r="AD6" i="1"/>
  <c r="AE6" i="1"/>
  <c r="AF6" i="1"/>
  <c r="AG6" i="1"/>
  <c r="AH6" i="1"/>
  <c r="AI6" i="1"/>
  <c r="AJ6" i="1"/>
  <c r="AL6" i="1"/>
  <c r="AO6" i="1"/>
  <c r="AP6" i="1"/>
  <c r="AQ6" i="1"/>
  <c r="AR6" i="1"/>
  <c r="AS6" i="1"/>
  <c r="AT6" i="1"/>
  <c r="AU6" i="1"/>
  <c r="AV6" i="1"/>
  <c r="AW6" i="1"/>
  <c r="AX6" i="1"/>
  <c r="AY6" i="1"/>
  <c r="D7" i="1"/>
  <c r="F7" i="1"/>
  <c r="H7" i="1"/>
  <c r="J7" i="1"/>
  <c r="L7" i="1"/>
  <c r="N7" i="1"/>
  <c r="P7" i="1"/>
  <c r="R7" i="1"/>
  <c r="T7" i="1"/>
  <c r="U7" i="1"/>
  <c r="X7" i="1"/>
  <c r="AB7" i="1"/>
  <c r="AC7" i="1"/>
  <c r="AD7" i="1"/>
  <c r="AE7" i="1"/>
  <c r="AF7" i="1"/>
  <c r="AG7" i="1"/>
  <c r="AH7" i="1"/>
  <c r="AI7" i="1"/>
  <c r="AJ7" i="1"/>
  <c r="AK7" i="1"/>
  <c r="AL7" i="1"/>
  <c r="AO7" i="1"/>
  <c r="AP7" i="1"/>
  <c r="AQ7" i="1"/>
  <c r="AR7" i="1"/>
  <c r="AS7" i="1"/>
  <c r="AT7" i="1"/>
  <c r="AU7" i="1"/>
  <c r="AV7" i="1"/>
  <c r="AW7" i="1"/>
  <c r="AX7" i="1"/>
  <c r="AY7" i="1"/>
  <c r="D8" i="1"/>
  <c r="F8" i="1"/>
  <c r="H8" i="1"/>
  <c r="J8" i="1"/>
  <c r="L8" i="1"/>
  <c r="N8" i="1"/>
  <c r="P8" i="1"/>
  <c r="R8" i="1"/>
  <c r="T8" i="1"/>
  <c r="U8" i="1"/>
  <c r="X8" i="1"/>
  <c r="AB8" i="1"/>
  <c r="AC8" i="1"/>
  <c r="AD8" i="1"/>
  <c r="AE8" i="1"/>
  <c r="AF8" i="1"/>
  <c r="AG8" i="1"/>
  <c r="AH8" i="1"/>
  <c r="AI8" i="1"/>
  <c r="AJ8" i="1"/>
  <c r="AK8" i="1"/>
  <c r="AL8" i="1"/>
  <c r="AO8" i="1"/>
  <c r="AP8" i="1"/>
  <c r="AQ8" i="1"/>
  <c r="AR8" i="1"/>
  <c r="AS8" i="1"/>
  <c r="AT8" i="1"/>
  <c r="AU8" i="1"/>
  <c r="AV8" i="1"/>
  <c r="AW8" i="1"/>
  <c r="AX8" i="1"/>
  <c r="AY8" i="1"/>
  <c r="D9" i="1"/>
  <c r="F9" i="1"/>
  <c r="H9" i="1"/>
  <c r="J9" i="1"/>
  <c r="L9" i="1"/>
  <c r="N9" i="1"/>
  <c r="P9" i="1"/>
  <c r="R9" i="1"/>
  <c r="T9" i="1"/>
  <c r="U9" i="1"/>
  <c r="X9" i="1"/>
  <c r="AB9" i="1"/>
  <c r="AC9" i="1"/>
  <c r="AD9" i="1"/>
  <c r="AE9" i="1"/>
  <c r="AF9" i="1"/>
  <c r="AG9" i="1"/>
  <c r="AH9" i="1"/>
  <c r="AI9" i="1"/>
  <c r="AJ9" i="1"/>
  <c r="AL9" i="1"/>
  <c r="AO9" i="1"/>
  <c r="AP9" i="1"/>
  <c r="AQ9" i="1"/>
  <c r="AR9" i="1"/>
  <c r="AS9" i="1"/>
  <c r="AT9" i="1"/>
  <c r="AU9" i="1"/>
  <c r="AV9" i="1"/>
  <c r="AW9" i="1"/>
  <c r="AY9" i="1"/>
  <c r="D10" i="1"/>
  <c r="F10" i="1"/>
  <c r="H10" i="1"/>
  <c r="J10" i="1"/>
  <c r="L10" i="1"/>
  <c r="N10" i="1"/>
  <c r="P10" i="1"/>
  <c r="R10" i="1"/>
  <c r="T10" i="1"/>
  <c r="U10" i="1"/>
  <c r="X10" i="1"/>
  <c r="AB10" i="1"/>
  <c r="AC10" i="1"/>
  <c r="AD10" i="1"/>
  <c r="AE10" i="1"/>
  <c r="AF10" i="1"/>
  <c r="AG10" i="1"/>
  <c r="AH10" i="1"/>
  <c r="AI10" i="1"/>
  <c r="AJ10" i="1"/>
  <c r="AK10" i="1"/>
  <c r="AL10" i="1"/>
  <c r="AO10" i="1"/>
  <c r="AP10" i="1"/>
  <c r="AQ10" i="1"/>
  <c r="AR10" i="1"/>
  <c r="AS10" i="1"/>
  <c r="AT10" i="1"/>
  <c r="AU10" i="1"/>
  <c r="AV10" i="1"/>
  <c r="AW10" i="1"/>
  <c r="AX10" i="1"/>
  <c r="AY10" i="1"/>
  <c r="D11" i="1"/>
  <c r="F11" i="1"/>
  <c r="H11" i="1"/>
  <c r="J11" i="1"/>
  <c r="L11" i="1"/>
  <c r="N11" i="1"/>
  <c r="P11" i="1"/>
  <c r="R11" i="1"/>
  <c r="T11" i="1"/>
  <c r="U11" i="1"/>
  <c r="X11" i="1"/>
  <c r="AB11" i="1"/>
  <c r="AC11" i="1"/>
  <c r="AD11" i="1"/>
  <c r="AE11" i="1"/>
  <c r="AF11" i="1"/>
  <c r="AG11" i="1"/>
  <c r="AH11" i="1"/>
  <c r="AI11" i="1"/>
  <c r="AJ11" i="1"/>
  <c r="AK11" i="1"/>
  <c r="AL11" i="1"/>
  <c r="AO11" i="1"/>
  <c r="AP11" i="1"/>
  <c r="AQ11" i="1"/>
  <c r="AR11" i="1"/>
  <c r="AS11" i="1"/>
  <c r="AT11" i="1"/>
  <c r="AU11" i="1"/>
  <c r="AV11" i="1"/>
  <c r="AW11" i="1"/>
  <c r="AY11" i="1"/>
  <c r="F12" i="1"/>
  <c r="H12" i="1"/>
  <c r="J12" i="1"/>
  <c r="L12" i="1"/>
  <c r="N12" i="1"/>
  <c r="P12" i="1"/>
  <c r="R12" i="1"/>
  <c r="T12" i="1"/>
  <c r="U12" i="1"/>
  <c r="X12" i="1"/>
  <c r="AB12" i="1"/>
  <c r="AC12" i="1"/>
  <c r="AD12" i="1"/>
  <c r="AE12" i="1"/>
  <c r="AF12" i="1"/>
  <c r="AG12" i="1"/>
  <c r="AH12" i="1"/>
  <c r="AI12" i="1"/>
  <c r="AJ12" i="1"/>
  <c r="AK12" i="1"/>
  <c r="AL12" i="1"/>
  <c r="AO12" i="1"/>
  <c r="AP12" i="1"/>
  <c r="AQ12" i="1"/>
  <c r="AR12" i="1"/>
  <c r="AS12" i="1"/>
  <c r="AT12" i="1"/>
  <c r="AU12" i="1"/>
  <c r="AV12" i="1"/>
  <c r="AW12" i="1"/>
  <c r="AX12" i="1"/>
  <c r="AY12" i="1"/>
  <c r="D13" i="1"/>
  <c r="F13" i="1"/>
  <c r="H13" i="1"/>
  <c r="J13" i="1"/>
  <c r="L13" i="1"/>
  <c r="N13" i="1"/>
  <c r="P13" i="1"/>
  <c r="R13" i="1"/>
  <c r="T13" i="1"/>
  <c r="U13" i="1"/>
  <c r="X13" i="1"/>
  <c r="AB13" i="1"/>
  <c r="AC13" i="1"/>
  <c r="AD13" i="1"/>
  <c r="AE13" i="1"/>
  <c r="AF13" i="1"/>
  <c r="AG13" i="1"/>
  <c r="AH13" i="1"/>
  <c r="AI13" i="1"/>
  <c r="AJ13" i="1"/>
  <c r="AK13" i="1"/>
  <c r="AL13" i="1"/>
  <c r="AO13" i="1"/>
  <c r="AP13" i="1"/>
  <c r="AQ13" i="1"/>
  <c r="AR13" i="1"/>
  <c r="AS13" i="1"/>
  <c r="AT13" i="1"/>
  <c r="AU13" i="1"/>
  <c r="AV13" i="1"/>
  <c r="AW13" i="1"/>
  <c r="AY13" i="1"/>
  <c r="D14" i="1"/>
  <c r="F14" i="1"/>
  <c r="H14" i="1"/>
  <c r="J14" i="1"/>
  <c r="L14" i="1"/>
  <c r="N14" i="1"/>
  <c r="P14" i="1"/>
  <c r="R14" i="1"/>
  <c r="T14" i="1"/>
  <c r="U14" i="1"/>
  <c r="X14" i="1"/>
  <c r="AB14" i="1"/>
  <c r="AC14" i="1"/>
  <c r="AD14" i="1"/>
  <c r="AE14" i="1"/>
  <c r="AF14" i="1"/>
  <c r="AG14" i="1"/>
  <c r="AH14" i="1"/>
  <c r="AI14" i="1"/>
  <c r="AJ14" i="1"/>
  <c r="AL14" i="1"/>
  <c r="AO14" i="1"/>
  <c r="AP14" i="1"/>
  <c r="AQ14" i="1"/>
  <c r="AR14" i="1"/>
  <c r="AS14" i="1"/>
  <c r="AT14" i="1"/>
  <c r="AU14" i="1"/>
  <c r="AV14" i="1"/>
  <c r="AW14" i="1"/>
  <c r="AX14" i="1"/>
  <c r="AY14" i="1"/>
  <c r="D15" i="1"/>
  <c r="F15" i="1"/>
  <c r="H15" i="1"/>
  <c r="J15" i="1"/>
  <c r="L15" i="1"/>
  <c r="N15" i="1"/>
  <c r="P15" i="1"/>
  <c r="R15" i="1"/>
  <c r="T15" i="1"/>
  <c r="U15" i="1"/>
  <c r="X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O15" i="1"/>
  <c r="AP15" i="1"/>
  <c r="AQ15" i="1"/>
  <c r="AR15" i="1"/>
  <c r="AS15" i="1"/>
  <c r="AT15" i="1"/>
  <c r="AU15" i="1"/>
  <c r="AV15" i="1"/>
  <c r="AW15" i="1"/>
  <c r="AY15" i="1"/>
  <c r="AZ15" i="1"/>
  <c r="D16" i="1"/>
  <c r="F16" i="1"/>
  <c r="H16" i="1"/>
  <c r="J16" i="1"/>
  <c r="L16" i="1"/>
  <c r="N16" i="1"/>
  <c r="P16" i="1"/>
  <c r="R16" i="1"/>
  <c r="T16" i="1"/>
  <c r="U16" i="1"/>
  <c r="X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D17" i="1"/>
  <c r="F17" i="1"/>
  <c r="H17" i="1"/>
  <c r="J17" i="1"/>
  <c r="L17" i="1"/>
  <c r="N17" i="1"/>
  <c r="P17" i="1"/>
  <c r="R17" i="1"/>
  <c r="T17" i="1"/>
  <c r="U17" i="1"/>
  <c r="X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O17" i="1"/>
  <c r="AP17" i="1"/>
  <c r="AQ17" i="1"/>
  <c r="AR17" i="1"/>
  <c r="AS17" i="1"/>
  <c r="AT17" i="1"/>
  <c r="AU17" i="1"/>
  <c r="AV17" i="1"/>
  <c r="AW17" i="1"/>
  <c r="AY17" i="1"/>
  <c r="AZ17" i="1"/>
  <c r="D18" i="1"/>
  <c r="F18" i="1"/>
  <c r="H18" i="1"/>
  <c r="J18" i="1"/>
  <c r="L18" i="1"/>
  <c r="N18" i="1"/>
  <c r="P18" i="1"/>
  <c r="R18" i="1"/>
  <c r="T18" i="1"/>
  <c r="U18" i="1"/>
  <c r="X18" i="1"/>
  <c r="AB18" i="1"/>
  <c r="AC18" i="1"/>
  <c r="AD18" i="1"/>
  <c r="AE18" i="1"/>
  <c r="AF18" i="1"/>
  <c r="AG18" i="1"/>
  <c r="AH18" i="1"/>
  <c r="AI18" i="1"/>
  <c r="AJ18" i="1"/>
  <c r="AL18" i="1"/>
  <c r="AM18" i="1"/>
  <c r="AO18" i="1"/>
  <c r="AP18" i="1"/>
  <c r="AQ18" i="1"/>
  <c r="AR18" i="1"/>
  <c r="AS18" i="1"/>
  <c r="AT18" i="1"/>
  <c r="AU18" i="1"/>
  <c r="AV18" i="1"/>
  <c r="AW18" i="1"/>
  <c r="AY18" i="1"/>
  <c r="AZ18" i="1"/>
  <c r="D19" i="1"/>
  <c r="F19" i="1"/>
  <c r="H19" i="1"/>
  <c r="J19" i="1"/>
  <c r="L19" i="1"/>
  <c r="N19" i="1"/>
  <c r="P19" i="1"/>
  <c r="R19" i="1"/>
  <c r="T19" i="1"/>
  <c r="U19" i="1"/>
  <c r="X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D20" i="1"/>
  <c r="F20" i="1"/>
  <c r="H20" i="1"/>
  <c r="J20" i="1"/>
  <c r="L20" i="1"/>
  <c r="N20" i="1"/>
  <c r="P20" i="1"/>
  <c r="R20" i="1"/>
  <c r="T20" i="1"/>
  <c r="U20" i="1"/>
  <c r="X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O20" i="1"/>
  <c r="AP20" i="1"/>
  <c r="AQ20" i="1"/>
  <c r="AR20" i="1"/>
  <c r="AS20" i="1"/>
  <c r="AT20" i="1"/>
  <c r="AU20" i="1"/>
  <c r="AV20" i="1"/>
  <c r="AW20" i="1"/>
  <c r="AY20" i="1"/>
  <c r="AZ20" i="1"/>
  <c r="D21" i="1"/>
  <c r="F21" i="1"/>
  <c r="H21" i="1"/>
  <c r="J21" i="1"/>
  <c r="L21" i="1"/>
  <c r="N21" i="1"/>
  <c r="P21" i="1"/>
  <c r="R21" i="1"/>
  <c r="T21" i="1"/>
  <c r="U21" i="1"/>
  <c r="X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D22" i="1"/>
  <c r="F22" i="1"/>
  <c r="H22" i="1"/>
  <c r="J22" i="1"/>
  <c r="L22" i="1"/>
  <c r="N22" i="1"/>
  <c r="P22" i="1"/>
  <c r="R22" i="1"/>
  <c r="T22" i="1"/>
  <c r="U22" i="1"/>
  <c r="X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O22" i="1"/>
  <c r="AP22" i="1"/>
  <c r="AQ22" i="1"/>
  <c r="AR22" i="1"/>
  <c r="AS22" i="1"/>
  <c r="AT22" i="1"/>
  <c r="AU22" i="1"/>
  <c r="AV22" i="1"/>
  <c r="AW22" i="1"/>
  <c r="AY22" i="1"/>
  <c r="AZ22" i="1"/>
  <c r="D23" i="1"/>
  <c r="F23" i="1"/>
  <c r="H23" i="1"/>
  <c r="J23" i="1"/>
  <c r="L23" i="1"/>
  <c r="N23" i="1"/>
  <c r="P23" i="1"/>
  <c r="R23" i="1"/>
  <c r="T23" i="1"/>
  <c r="U23" i="1"/>
  <c r="X23" i="1"/>
  <c r="AB23" i="1"/>
  <c r="AC23" i="1"/>
  <c r="AD23" i="1"/>
  <c r="AE23" i="1"/>
  <c r="AF23" i="1"/>
  <c r="AG23" i="1"/>
  <c r="AH23" i="1"/>
  <c r="AI23" i="1"/>
  <c r="AJ23" i="1"/>
  <c r="AL23" i="1"/>
  <c r="AM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D24" i="1"/>
  <c r="F24" i="1"/>
  <c r="H24" i="1"/>
  <c r="J24" i="1"/>
  <c r="L24" i="1"/>
  <c r="N24" i="1"/>
  <c r="P24" i="1"/>
  <c r="R24" i="1"/>
  <c r="T24" i="1"/>
  <c r="U24" i="1"/>
  <c r="X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O24" i="1"/>
  <c r="AP24" i="1"/>
  <c r="AQ24" i="1"/>
  <c r="AR24" i="1"/>
  <c r="AS24" i="1"/>
  <c r="AT24" i="1"/>
  <c r="AU24" i="1"/>
  <c r="AV24" i="1"/>
  <c r="AW24" i="1"/>
  <c r="AZ24" i="1"/>
  <c r="D25" i="1"/>
  <c r="F25" i="1"/>
  <c r="H25" i="1"/>
  <c r="J25" i="1"/>
  <c r="L25" i="1"/>
  <c r="N25" i="1"/>
  <c r="P25" i="1"/>
  <c r="R25" i="1"/>
  <c r="T25" i="1"/>
  <c r="U25" i="1"/>
  <c r="X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O25" i="1"/>
  <c r="AP25" i="1"/>
  <c r="AQ25" i="1"/>
  <c r="AR25" i="1"/>
  <c r="AS25" i="1"/>
  <c r="AT25" i="1"/>
  <c r="AU25" i="1"/>
  <c r="AV25" i="1"/>
  <c r="AW25" i="1"/>
  <c r="AZ25" i="1"/>
  <c r="D26" i="1"/>
  <c r="F26" i="1"/>
  <c r="H26" i="1"/>
  <c r="J26" i="1"/>
  <c r="L26" i="1"/>
  <c r="N26" i="1"/>
  <c r="P26" i="1"/>
  <c r="R26" i="1"/>
  <c r="T26" i="1"/>
  <c r="U26" i="1"/>
  <c r="X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D27" i="1"/>
  <c r="F27" i="1"/>
  <c r="H27" i="1"/>
  <c r="J27" i="1"/>
  <c r="L27" i="1"/>
  <c r="N27" i="1"/>
  <c r="P27" i="1"/>
  <c r="R27" i="1"/>
  <c r="T27" i="1"/>
  <c r="U27" i="1"/>
  <c r="X27" i="1"/>
  <c r="AB27" i="1"/>
  <c r="AC27" i="1"/>
  <c r="AD27" i="1"/>
  <c r="AE27" i="1"/>
  <c r="AF27" i="1"/>
  <c r="AG27" i="1"/>
  <c r="AH27" i="1"/>
  <c r="AI27" i="1"/>
  <c r="AJ27" i="1"/>
  <c r="AL27" i="1"/>
  <c r="AM27" i="1"/>
  <c r="AO27" i="1"/>
  <c r="AP27" i="1"/>
  <c r="AQ27" i="1"/>
  <c r="AR27" i="1"/>
  <c r="AS27" i="1"/>
  <c r="AT27" i="1"/>
  <c r="AU27" i="1"/>
  <c r="AV27" i="1"/>
  <c r="AW27" i="1"/>
  <c r="AZ27" i="1"/>
  <c r="D28" i="1"/>
  <c r="F28" i="1"/>
  <c r="H28" i="1"/>
  <c r="J28" i="1"/>
  <c r="L28" i="1"/>
  <c r="N28" i="1"/>
  <c r="P28" i="1"/>
  <c r="R28" i="1"/>
  <c r="T28" i="1"/>
  <c r="U28" i="1"/>
  <c r="X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D29" i="1"/>
  <c r="F29" i="1"/>
  <c r="H29" i="1"/>
  <c r="J29" i="1"/>
  <c r="L29" i="1"/>
  <c r="N29" i="1"/>
  <c r="P29" i="1"/>
  <c r="R29" i="1"/>
  <c r="T29" i="1"/>
  <c r="U29" i="1"/>
  <c r="X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O29" i="1"/>
  <c r="AP29" i="1"/>
  <c r="AQ29" i="1"/>
  <c r="AR29" i="1"/>
  <c r="AS29" i="1"/>
  <c r="AT29" i="1"/>
  <c r="AU29" i="1"/>
  <c r="AV29" i="1"/>
  <c r="AW29" i="1"/>
  <c r="AZ29" i="1"/>
  <c r="D30" i="1"/>
  <c r="F30" i="1"/>
  <c r="H30" i="1"/>
  <c r="J30" i="1"/>
  <c r="L30" i="1"/>
  <c r="N30" i="1"/>
  <c r="P30" i="1"/>
  <c r="R30" i="1"/>
  <c r="T30" i="1"/>
  <c r="U30" i="1"/>
  <c r="X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D31" i="1"/>
  <c r="F31" i="1"/>
  <c r="H31" i="1"/>
  <c r="J31" i="1"/>
  <c r="L31" i="1"/>
  <c r="N31" i="1"/>
  <c r="P31" i="1"/>
  <c r="R31" i="1"/>
  <c r="T31" i="1"/>
  <c r="U31" i="1"/>
  <c r="X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O31" i="1"/>
  <c r="AP31" i="1"/>
  <c r="AQ31" i="1"/>
  <c r="AR31" i="1"/>
  <c r="AS31" i="1"/>
  <c r="AT31" i="1"/>
  <c r="AU31" i="1"/>
  <c r="AV31" i="1"/>
  <c r="AW31" i="1"/>
  <c r="AZ31" i="1"/>
  <c r="D32" i="1"/>
  <c r="F32" i="1"/>
  <c r="H32" i="1"/>
  <c r="J32" i="1"/>
  <c r="L32" i="1"/>
  <c r="N32" i="1"/>
  <c r="P32" i="1"/>
  <c r="R32" i="1"/>
  <c r="T32" i="1"/>
  <c r="U32" i="1"/>
  <c r="X32" i="1"/>
  <c r="AB32" i="1"/>
  <c r="AC32" i="1"/>
  <c r="AD32" i="1"/>
  <c r="AE32" i="1"/>
  <c r="AF32" i="1"/>
  <c r="AG32" i="1"/>
  <c r="AH32" i="1"/>
  <c r="AI32" i="1"/>
  <c r="AJ32" i="1"/>
  <c r="AL32" i="1"/>
  <c r="AM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D33" i="1"/>
  <c r="F33" i="1"/>
  <c r="H33" i="1"/>
  <c r="J33" i="1"/>
  <c r="L33" i="1"/>
  <c r="N33" i="1"/>
  <c r="P33" i="1"/>
  <c r="R33" i="1"/>
  <c r="T33" i="1"/>
  <c r="U33" i="1"/>
  <c r="X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O33" i="1"/>
  <c r="AP33" i="1"/>
  <c r="AQ33" i="1"/>
  <c r="AR33" i="1"/>
  <c r="AS33" i="1"/>
  <c r="AT33" i="1"/>
  <c r="AU33" i="1"/>
  <c r="AV33" i="1"/>
  <c r="AW33" i="1"/>
  <c r="AZ33" i="1"/>
  <c r="D34" i="1"/>
  <c r="F34" i="1"/>
  <c r="H34" i="1"/>
  <c r="J34" i="1"/>
  <c r="L34" i="1"/>
  <c r="N34" i="1"/>
  <c r="P34" i="1"/>
  <c r="R34" i="1"/>
  <c r="T34" i="1"/>
  <c r="U34" i="1"/>
  <c r="X34" i="1"/>
  <c r="AB34" i="1"/>
  <c r="AC34" i="1"/>
  <c r="AD34" i="1"/>
  <c r="AE34" i="1"/>
  <c r="AF34" i="1"/>
  <c r="AG34" i="1"/>
  <c r="AH34" i="1"/>
  <c r="AI34" i="1"/>
  <c r="AJ34" i="1"/>
  <c r="AL34" i="1"/>
  <c r="AM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D35" i="1"/>
  <c r="F35" i="1"/>
  <c r="H35" i="1"/>
  <c r="J35" i="1"/>
  <c r="L35" i="1"/>
  <c r="N35" i="1"/>
  <c r="P35" i="1"/>
  <c r="R35" i="1"/>
  <c r="T35" i="1"/>
  <c r="U35" i="1"/>
  <c r="X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O35" i="1"/>
  <c r="AP35" i="1"/>
  <c r="AQ35" i="1"/>
  <c r="AR35" i="1"/>
  <c r="AS35" i="1"/>
  <c r="AT35" i="1"/>
  <c r="AU35" i="1"/>
  <c r="AV35" i="1"/>
  <c r="AW35" i="1"/>
  <c r="AZ35" i="1"/>
  <c r="D36" i="1"/>
  <c r="F36" i="1"/>
  <c r="H36" i="1"/>
  <c r="J36" i="1"/>
  <c r="L36" i="1"/>
  <c r="N36" i="1"/>
  <c r="P36" i="1"/>
  <c r="R36" i="1"/>
  <c r="T36" i="1"/>
  <c r="U36" i="1"/>
  <c r="X36" i="1"/>
  <c r="AB36" i="1"/>
  <c r="AC36" i="1"/>
  <c r="AD36" i="1"/>
  <c r="AE36" i="1"/>
  <c r="AF36" i="1"/>
  <c r="AG36" i="1"/>
  <c r="AH36" i="1"/>
  <c r="AI36" i="1"/>
  <c r="AJ36" i="1"/>
  <c r="AL36" i="1"/>
  <c r="AM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D37" i="1"/>
  <c r="F37" i="1"/>
  <c r="H37" i="1"/>
  <c r="J37" i="1"/>
  <c r="L37" i="1"/>
  <c r="N37" i="1"/>
  <c r="P37" i="1"/>
  <c r="R37" i="1"/>
  <c r="T37" i="1"/>
  <c r="U37" i="1"/>
  <c r="X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O37" i="1"/>
  <c r="AP37" i="1"/>
  <c r="AQ37" i="1"/>
  <c r="AR37" i="1"/>
  <c r="AS37" i="1"/>
  <c r="AT37" i="1"/>
  <c r="AU37" i="1"/>
  <c r="AV37" i="1"/>
  <c r="AW37" i="1"/>
  <c r="AZ37" i="1"/>
  <c r="D38" i="1"/>
  <c r="F38" i="1"/>
  <c r="H38" i="1"/>
  <c r="J38" i="1"/>
  <c r="L38" i="1"/>
  <c r="N38" i="1"/>
  <c r="P38" i="1"/>
  <c r="R38" i="1"/>
  <c r="T38" i="1"/>
  <c r="U38" i="1"/>
  <c r="X38" i="1"/>
  <c r="AB38" i="1"/>
  <c r="AC38" i="1"/>
  <c r="AD38" i="1"/>
  <c r="AE38" i="1"/>
  <c r="AF38" i="1"/>
  <c r="AG38" i="1"/>
  <c r="AH38" i="1"/>
  <c r="AI38" i="1"/>
  <c r="AJ38" i="1"/>
  <c r="AL38" i="1"/>
  <c r="AM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D39" i="1"/>
  <c r="F39" i="1"/>
  <c r="H39" i="1"/>
  <c r="J39" i="1"/>
  <c r="L39" i="1"/>
  <c r="N39" i="1"/>
  <c r="P39" i="1"/>
  <c r="R39" i="1"/>
  <c r="T39" i="1"/>
  <c r="U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O39" i="1"/>
  <c r="AP39" i="1"/>
  <c r="AQ39" i="1"/>
  <c r="AR39" i="1"/>
  <c r="AS39" i="1"/>
  <c r="AT39" i="1"/>
  <c r="AU39" i="1"/>
  <c r="AV39" i="1"/>
  <c r="AW39" i="1"/>
  <c r="AZ39" i="1"/>
  <c r="D40" i="1"/>
  <c r="F40" i="1"/>
  <c r="H40" i="1"/>
  <c r="J40" i="1"/>
  <c r="L40" i="1"/>
  <c r="N40" i="1"/>
  <c r="P40" i="1"/>
  <c r="R40" i="1"/>
  <c r="T40" i="1"/>
  <c r="U40" i="1"/>
  <c r="AB40" i="1"/>
  <c r="AC40" i="1"/>
  <c r="AD40" i="1"/>
  <c r="AE40" i="1"/>
  <c r="AF40" i="1"/>
  <c r="AG40" i="1"/>
  <c r="AH40" i="1"/>
  <c r="AI40" i="1"/>
  <c r="AJ40" i="1"/>
  <c r="AL40" i="1"/>
  <c r="AM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D41" i="1"/>
  <c r="F41" i="1"/>
  <c r="H41" i="1"/>
  <c r="J41" i="1"/>
  <c r="L41" i="1"/>
  <c r="N41" i="1"/>
  <c r="P41" i="1"/>
  <c r="R41" i="1"/>
  <c r="T41" i="1"/>
  <c r="U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O41" i="1"/>
  <c r="AP41" i="1"/>
  <c r="AQ41" i="1"/>
  <c r="AR41" i="1"/>
  <c r="AS41" i="1"/>
  <c r="AT41" i="1"/>
  <c r="AU41" i="1"/>
  <c r="AV41" i="1"/>
  <c r="AW41" i="1"/>
  <c r="AZ41" i="1"/>
  <c r="D42" i="1"/>
  <c r="F42" i="1"/>
  <c r="H42" i="1"/>
  <c r="J42" i="1"/>
  <c r="L42" i="1"/>
  <c r="N42" i="1"/>
  <c r="P42" i="1"/>
  <c r="R42" i="1"/>
  <c r="T42" i="1"/>
  <c r="U42" i="1"/>
  <c r="AB42" i="1"/>
  <c r="AC42" i="1"/>
  <c r="AD42" i="1"/>
  <c r="AE42" i="1"/>
  <c r="AF42" i="1"/>
  <c r="AG42" i="1"/>
  <c r="AH42" i="1"/>
  <c r="AI42" i="1"/>
  <c r="AJ42" i="1"/>
  <c r="AL42" i="1"/>
  <c r="AM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D43" i="1"/>
  <c r="F43" i="1"/>
  <c r="H43" i="1"/>
  <c r="J43" i="1"/>
  <c r="L43" i="1"/>
  <c r="N43" i="1"/>
  <c r="P43" i="1"/>
  <c r="R43" i="1"/>
  <c r="T43" i="1"/>
  <c r="U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O43" i="1"/>
  <c r="AP43" i="1"/>
  <c r="AQ43" i="1"/>
  <c r="AR43" i="1"/>
  <c r="AS43" i="1"/>
  <c r="AT43" i="1"/>
  <c r="AU43" i="1"/>
  <c r="AV43" i="1"/>
  <c r="AW43" i="1"/>
  <c r="AZ43" i="1"/>
  <c r="AC44" i="1"/>
  <c r="AD44" i="1"/>
  <c r="AE44" i="1"/>
  <c r="AF44" i="1"/>
  <c r="AG44" i="1"/>
  <c r="AH44" i="1"/>
  <c r="AI44" i="1"/>
  <c r="AJ44" i="1"/>
  <c r="AK44" i="1"/>
  <c r="AL44" i="1"/>
  <c r="AM44" i="1"/>
  <c r="AP44" i="1"/>
  <c r="AQ44" i="1"/>
  <c r="AR44" i="1"/>
  <c r="AS44" i="1"/>
  <c r="AT44" i="1"/>
  <c r="AU44" i="1"/>
  <c r="AV44" i="1"/>
  <c r="AW44" i="1"/>
  <c r="AZ44" i="1"/>
  <c r="AC45" i="1"/>
  <c r="AD45" i="1"/>
  <c r="AE45" i="1"/>
  <c r="AF45" i="1"/>
  <c r="AG45" i="1"/>
  <c r="AH45" i="1"/>
  <c r="AI45" i="1"/>
  <c r="AJ45" i="1"/>
  <c r="AL45" i="1"/>
  <c r="AM45" i="1"/>
  <c r="AP45" i="1"/>
  <c r="AQ45" i="1"/>
  <c r="AR45" i="1"/>
  <c r="AS45" i="1"/>
  <c r="AT45" i="1"/>
  <c r="AU45" i="1"/>
  <c r="AV45" i="1"/>
  <c r="AW45" i="1"/>
  <c r="AX45" i="1"/>
  <c r="AY45" i="1"/>
  <c r="AZ45" i="1"/>
  <c r="AC46" i="1"/>
  <c r="AD46" i="1"/>
  <c r="AE46" i="1"/>
  <c r="AF46" i="1"/>
  <c r="AG46" i="1"/>
  <c r="AH46" i="1"/>
  <c r="AI46" i="1"/>
  <c r="AJ46" i="1"/>
  <c r="AK46" i="1"/>
  <c r="AL46" i="1"/>
  <c r="AM46" i="1"/>
  <c r="AP46" i="1"/>
  <c r="AQ46" i="1"/>
  <c r="AR46" i="1"/>
  <c r="AS46" i="1"/>
  <c r="AT46" i="1"/>
  <c r="AU46" i="1"/>
  <c r="AV46" i="1"/>
  <c r="AW46" i="1"/>
  <c r="AZ46" i="1"/>
  <c r="AC47" i="1"/>
  <c r="AD47" i="1"/>
  <c r="AE47" i="1"/>
  <c r="AF47" i="1"/>
  <c r="AG47" i="1"/>
  <c r="AH47" i="1"/>
  <c r="AI47" i="1"/>
  <c r="AJ47" i="1"/>
  <c r="AL47" i="1"/>
  <c r="AM47" i="1"/>
  <c r="AP47" i="1"/>
  <c r="AQ47" i="1"/>
  <c r="AR47" i="1"/>
  <c r="AS47" i="1"/>
  <c r="AT47" i="1"/>
  <c r="AU47" i="1"/>
  <c r="AV47" i="1"/>
  <c r="AW47" i="1"/>
  <c r="AX47" i="1"/>
  <c r="AY47" i="1"/>
  <c r="AZ47" i="1"/>
  <c r="AC48" i="1"/>
  <c r="AD48" i="1"/>
  <c r="AE48" i="1"/>
  <c r="AF48" i="1"/>
  <c r="AG48" i="1"/>
  <c r="AH48" i="1"/>
  <c r="AI48" i="1"/>
  <c r="AJ48" i="1"/>
  <c r="AK48" i="1"/>
  <c r="AL48" i="1"/>
  <c r="AM48" i="1"/>
  <c r="AP48" i="1"/>
  <c r="AQ48" i="1"/>
  <c r="AR48" i="1"/>
  <c r="AS48" i="1"/>
  <c r="AT48" i="1"/>
  <c r="AU48" i="1"/>
  <c r="AV48" i="1"/>
  <c r="AW48" i="1"/>
  <c r="AZ48" i="1"/>
  <c r="AC49" i="1"/>
  <c r="AD49" i="1"/>
  <c r="AE49" i="1"/>
  <c r="AF49" i="1"/>
  <c r="AG49" i="1"/>
  <c r="AH49" i="1"/>
  <c r="AI49" i="1"/>
  <c r="AJ49" i="1"/>
  <c r="AL49" i="1"/>
  <c r="AM49" i="1"/>
  <c r="AP49" i="1"/>
  <c r="AQ49" i="1"/>
  <c r="AR49" i="1"/>
  <c r="AS49" i="1"/>
  <c r="AT49" i="1"/>
  <c r="AU49" i="1"/>
  <c r="AV49" i="1"/>
  <c r="AW49" i="1"/>
  <c r="AX49" i="1"/>
  <c r="AY49" i="1"/>
  <c r="AZ49" i="1"/>
  <c r="AC50" i="1"/>
  <c r="AD50" i="1"/>
  <c r="AE50" i="1"/>
  <c r="AF50" i="1"/>
  <c r="AG50" i="1"/>
  <c r="AH50" i="1"/>
  <c r="AI50" i="1"/>
  <c r="AJ50" i="1"/>
  <c r="AK50" i="1"/>
  <c r="AL50" i="1"/>
  <c r="AM50" i="1"/>
  <c r="AP50" i="1"/>
  <c r="AQ50" i="1"/>
  <c r="AR50" i="1"/>
  <c r="AS50" i="1"/>
  <c r="AT50" i="1"/>
  <c r="AU50" i="1"/>
  <c r="AV50" i="1"/>
  <c r="AW50" i="1"/>
  <c r="AZ50" i="1"/>
  <c r="AC51" i="1"/>
  <c r="AD51" i="1"/>
  <c r="AE51" i="1"/>
  <c r="AF51" i="1"/>
  <c r="AG51" i="1"/>
  <c r="AH51" i="1"/>
  <c r="AI51" i="1"/>
  <c r="AJ51" i="1"/>
  <c r="AL51" i="1"/>
  <c r="AM51" i="1"/>
  <c r="AP51" i="1"/>
  <c r="AQ51" i="1"/>
  <c r="AR51" i="1"/>
  <c r="AS51" i="1"/>
  <c r="AT51" i="1"/>
  <c r="AU51" i="1"/>
  <c r="AV51" i="1"/>
  <c r="AW51" i="1"/>
  <c r="AX51" i="1"/>
  <c r="AY51" i="1"/>
  <c r="AZ51" i="1"/>
  <c r="AC52" i="1"/>
  <c r="AD52" i="1"/>
  <c r="AE52" i="1"/>
  <c r="AF52" i="1"/>
  <c r="AG52" i="1"/>
  <c r="AH52" i="1"/>
  <c r="AI52" i="1"/>
  <c r="AJ52" i="1"/>
  <c r="AK52" i="1"/>
  <c r="AL52" i="1"/>
  <c r="AM52" i="1"/>
  <c r="AP52" i="1"/>
  <c r="AQ52" i="1"/>
  <c r="AR52" i="1"/>
  <c r="AS52" i="1"/>
  <c r="AT52" i="1"/>
  <c r="AU52" i="1"/>
  <c r="AV52" i="1"/>
  <c r="AW52" i="1"/>
  <c r="AZ52" i="1"/>
  <c r="AC53" i="1"/>
  <c r="AD53" i="1"/>
  <c r="AE53" i="1"/>
  <c r="AF53" i="1"/>
  <c r="AG53" i="1"/>
  <c r="AH53" i="1"/>
  <c r="AI53" i="1"/>
  <c r="AJ53" i="1"/>
  <c r="AL53" i="1"/>
  <c r="AM53" i="1"/>
  <c r="AP53" i="1"/>
  <c r="AQ53" i="1"/>
  <c r="AR53" i="1"/>
  <c r="AS53" i="1"/>
  <c r="AT53" i="1"/>
  <c r="AU53" i="1"/>
  <c r="AV53" i="1"/>
  <c r="AW53" i="1"/>
  <c r="AX53" i="1"/>
  <c r="AY53" i="1"/>
  <c r="AZ53" i="1"/>
  <c r="U49" i="5"/>
  <c r="U48" i="5"/>
  <c r="U47" i="5"/>
  <c r="U46" i="5"/>
  <c r="U45" i="5"/>
  <c r="U44" i="5"/>
  <c r="U43" i="5"/>
  <c r="U42" i="5"/>
  <c r="U41" i="5"/>
  <c r="U40" i="5"/>
  <c r="U39" i="5"/>
  <c r="U38" i="5"/>
  <c r="U37" i="5"/>
  <c r="U36" i="5"/>
  <c r="U35" i="5"/>
  <c r="U34" i="5"/>
  <c r="U33" i="5"/>
  <c r="U32" i="5"/>
  <c r="U31" i="5"/>
  <c r="U30" i="5"/>
  <c r="U29" i="5"/>
  <c r="U28" i="5"/>
  <c r="U27" i="5"/>
  <c r="U26" i="5"/>
  <c r="U25" i="5"/>
  <c r="U24" i="5"/>
  <c r="U23" i="5"/>
  <c r="U22" i="5"/>
  <c r="U21" i="5"/>
  <c r="U20" i="5"/>
  <c r="U19" i="5"/>
  <c r="U18" i="5"/>
  <c r="U17" i="5"/>
  <c r="U1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AB65" i="5"/>
  <c r="AB64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38" i="5"/>
  <c r="AB37" i="5"/>
  <c r="AB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C7" i="5"/>
  <c r="D7" i="5"/>
  <c r="E7" i="5"/>
  <c r="G7" i="5"/>
  <c r="H7" i="5"/>
  <c r="K7" i="5"/>
  <c r="M7" i="5"/>
  <c r="N7" i="5"/>
  <c r="P7" i="5"/>
  <c r="Q7" i="5"/>
  <c r="C8" i="5"/>
  <c r="D8" i="5"/>
  <c r="E8" i="5"/>
  <c r="G8" i="5"/>
  <c r="H8" i="5"/>
  <c r="K8" i="5"/>
  <c r="M8" i="5"/>
  <c r="N8" i="5"/>
  <c r="P8" i="5"/>
  <c r="Q8" i="5"/>
  <c r="C9" i="5"/>
  <c r="D9" i="5"/>
  <c r="E9" i="5"/>
  <c r="G9" i="5"/>
  <c r="H9" i="5"/>
  <c r="K9" i="5"/>
  <c r="M9" i="5"/>
  <c r="N9" i="5"/>
  <c r="P9" i="5"/>
  <c r="Q9" i="5"/>
  <c r="C10" i="5"/>
  <c r="D10" i="5"/>
  <c r="E10" i="5"/>
  <c r="G10" i="5"/>
  <c r="H10" i="5"/>
  <c r="K10" i="5"/>
  <c r="M10" i="5"/>
  <c r="N10" i="5"/>
  <c r="P10" i="5"/>
  <c r="Q10" i="5"/>
  <c r="C11" i="5"/>
  <c r="D11" i="5"/>
  <c r="E11" i="5"/>
  <c r="G11" i="5"/>
  <c r="H11" i="5"/>
  <c r="K11" i="5"/>
  <c r="M11" i="5"/>
  <c r="N11" i="5"/>
  <c r="P11" i="5"/>
  <c r="Q11" i="5"/>
  <c r="C12" i="5"/>
  <c r="D12" i="5"/>
  <c r="E12" i="5"/>
  <c r="G12" i="5"/>
  <c r="H12" i="5"/>
  <c r="K12" i="5"/>
  <c r="M12" i="5"/>
  <c r="N12" i="5"/>
  <c r="P12" i="5"/>
  <c r="Q12" i="5"/>
  <c r="C13" i="5"/>
  <c r="D13" i="5"/>
  <c r="E13" i="5"/>
  <c r="G13" i="5"/>
  <c r="H13" i="5"/>
  <c r="K13" i="5"/>
  <c r="M13" i="5"/>
  <c r="N13" i="5"/>
  <c r="P13" i="5"/>
  <c r="Q13" i="5"/>
  <c r="C14" i="5"/>
  <c r="D14" i="5"/>
  <c r="E14" i="5"/>
  <c r="G14" i="5"/>
  <c r="H14" i="5"/>
  <c r="K14" i="5"/>
  <c r="M14" i="5"/>
  <c r="N14" i="5"/>
  <c r="P14" i="5"/>
  <c r="Q14" i="5"/>
  <c r="C15" i="5"/>
  <c r="D15" i="5"/>
  <c r="E15" i="5"/>
  <c r="G15" i="5"/>
  <c r="H15" i="5"/>
  <c r="K15" i="5"/>
  <c r="M15" i="5"/>
  <c r="N15" i="5"/>
  <c r="P15" i="5"/>
  <c r="Q15" i="5"/>
  <c r="C16" i="5"/>
  <c r="D16" i="5"/>
  <c r="E16" i="5"/>
  <c r="G16" i="5"/>
  <c r="H16" i="5"/>
  <c r="K16" i="5"/>
  <c r="M16" i="5"/>
  <c r="N16" i="5"/>
  <c r="P16" i="5"/>
  <c r="Q1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C17" i="5"/>
  <c r="D17" i="5"/>
  <c r="E17" i="5"/>
  <c r="G17" i="5"/>
  <c r="H17" i="5"/>
  <c r="K17" i="5"/>
  <c r="M17" i="5"/>
  <c r="N17" i="5"/>
  <c r="P17" i="5"/>
  <c r="Q17" i="5"/>
  <c r="C18" i="5"/>
  <c r="D18" i="5"/>
  <c r="E18" i="5"/>
  <c r="G18" i="5"/>
  <c r="H18" i="5"/>
  <c r="K18" i="5"/>
  <c r="M18" i="5"/>
  <c r="N18" i="5"/>
  <c r="P18" i="5"/>
  <c r="Q18" i="5"/>
  <c r="C19" i="5"/>
  <c r="D19" i="5"/>
  <c r="E19" i="5"/>
  <c r="G19" i="5"/>
  <c r="H19" i="5"/>
  <c r="K19" i="5"/>
  <c r="M19" i="5"/>
  <c r="N19" i="5"/>
  <c r="P19" i="5"/>
  <c r="Q19" i="5"/>
  <c r="C20" i="5"/>
  <c r="D20" i="5"/>
  <c r="E20" i="5"/>
  <c r="G20" i="5"/>
  <c r="H20" i="5"/>
  <c r="K20" i="5"/>
  <c r="M20" i="5"/>
  <c r="N20" i="5"/>
  <c r="P20" i="5"/>
  <c r="Q20" i="5"/>
  <c r="C21" i="5"/>
  <c r="D21" i="5"/>
  <c r="E21" i="5"/>
  <c r="G21" i="5"/>
  <c r="H21" i="5"/>
  <c r="I21" i="5"/>
  <c r="K21" i="5"/>
  <c r="L21" i="5"/>
  <c r="M21" i="5"/>
  <c r="N21" i="5"/>
  <c r="P21" i="5"/>
  <c r="Q21" i="5"/>
  <c r="R21" i="5"/>
  <c r="AE21" i="5"/>
  <c r="C22" i="5"/>
  <c r="D22" i="5"/>
  <c r="E22" i="5"/>
  <c r="F22" i="5"/>
  <c r="G22" i="5"/>
  <c r="H22" i="5"/>
  <c r="I22" i="5"/>
  <c r="K22" i="5"/>
  <c r="L22" i="5"/>
  <c r="M22" i="5"/>
  <c r="N22" i="5"/>
  <c r="O22" i="5"/>
  <c r="P22" i="5"/>
  <c r="Q22" i="5"/>
  <c r="R22" i="5"/>
  <c r="AE22" i="5"/>
  <c r="C23" i="5"/>
  <c r="D23" i="5"/>
  <c r="E23" i="5"/>
  <c r="F23" i="5"/>
  <c r="G23" i="5"/>
  <c r="H23" i="5"/>
  <c r="I23" i="5"/>
  <c r="K23" i="5"/>
  <c r="L23" i="5"/>
  <c r="M23" i="5"/>
  <c r="N23" i="5"/>
  <c r="O23" i="5"/>
  <c r="P23" i="5"/>
  <c r="Q23" i="5"/>
  <c r="R23" i="5"/>
  <c r="AE23" i="5"/>
  <c r="C24" i="5"/>
  <c r="D24" i="5"/>
  <c r="E24" i="5"/>
  <c r="F24" i="5"/>
  <c r="G24" i="5"/>
  <c r="H24" i="5"/>
  <c r="I24" i="5"/>
  <c r="K24" i="5"/>
  <c r="L24" i="5"/>
  <c r="M24" i="5"/>
  <c r="N24" i="5"/>
  <c r="O24" i="5"/>
  <c r="P24" i="5"/>
  <c r="Q24" i="5"/>
  <c r="R24" i="5"/>
  <c r="AE24" i="5"/>
  <c r="C25" i="5"/>
  <c r="D25" i="5"/>
  <c r="E25" i="5"/>
  <c r="F25" i="5"/>
  <c r="G25" i="5"/>
  <c r="H25" i="5"/>
  <c r="I25" i="5"/>
  <c r="K25" i="5"/>
  <c r="L25" i="5"/>
  <c r="M25" i="5"/>
  <c r="N25" i="5"/>
  <c r="O25" i="5"/>
  <c r="P25" i="5"/>
  <c r="Q25" i="5"/>
  <c r="R25" i="5"/>
  <c r="AE25" i="5"/>
  <c r="C26" i="5"/>
  <c r="D26" i="5"/>
  <c r="E26" i="5"/>
  <c r="F26" i="5"/>
  <c r="G26" i="5"/>
  <c r="H26" i="5"/>
  <c r="I26" i="5"/>
  <c r="K26" i="5"/>
  <c r="L26" i="5"/>
  <c r="M26" i="5"/>
  <c r="N26" i="5"/>
  <c r="O26" i="5"/>
  <c r="P26" i="5"/>
  <c r="Q26" i="5"/>
  <c r="R26" i="5"/>
  <c r="AE26" i="5"/>
  <c r="C27" i="5"/>
  <c r="D27" i="5"/>
  <c r="E27" i="5"/>
  <c r="F27" i="5"/>
  <c r="G27" i="5"/>
  <c r="H27" i="5"/>
  <c r="I27" i="5"/>
  <c r="K27" i="5"/>
  <c r="L27" i="5"/>
  <c r="M27" i="5"/>
  <c r="N27" i="5"/>
  <c r="O27" i="5"/>
  <c r="P27" i="5"/>
  <c r="Q27" i="5"/>
  <c r="R27" i="5"/>
  <c r="AE27" i="5"/>
  <c r="C28" i="5"/>
  <c r="D28" i="5"/>
  <c r="E28" i="5"/>
  <c r="F28" i="5"/>
  <c r="G28" i="5"/>
  <c r="H28" i="5"/>
  <c r="I28" i="5"/>
  <c r="K28" i="5"/>
  <c r="L28" i="5"/>
  <c r="M28" i="5"/>
  <c r="N28" i="5"/>
  <c r="O28" i="5"/>
  <c r="P28" i="5"/>
  <c r="Q28" i="5"/>
  <c r="R28" i="5"/>
  <c r="AE28" i="5"/>
  <c r="C29" i="5"/>
  <c r="D29" i="5"/>
  <c r="E29" i="5"/>
  <c r="F29" i="5"/>
  <c r="G29" i="5"/>
  <c r="H29" i="5"/>
  <c r="I29" i="5"/>
  <c r="K29" i="5"/>
  <c r="L29" i="5"/>
  <c r="M29" i="5"/>
  <c r="N29" i="5"/>
  <c r="O29" i="5"/>
  <c r="P29" i="5"/>
  <c r="Q29" i="5"/>
  <c r="R29" i="5"/>
  <c r="AE29" i="5"/>
  <c r="C30" i="5"/>
  <c r="D30" i="5"/>
  <c r="E30" i="5"/>
  <c r="F30" i="5"/>
  <c r="G30" i="5"/>
  <c r="H30" i="5"/>
  <c r="I30" i="5"/>
  <c r="K30" i="5"/>
  <c r="L30" i="5"/>
  <c r="M30" i="5"/>
  <c r="N30" i="5"/>
  <c r="O30" i="5"/>
  <c r="P30" i="5"/>
  <c r="Q30" i="5"/>
  <c r="R30" i="5"/>
  <c r="AE30" i="5"/>
  <c r="C31" i="5"/>
  <c r="D31" i="5"/>
  <c r="E31" i="5"/>
  <c r="F31" i="5"/>
  <c r="G31" i="5"/>
  <c r="H31" i="5"/>
  <c r="I31" i="5"/>
  <c r="K31" i="5"/>
  <c r="L31" i="5"/>
  <c r="M31" i="5"/>
  <c r="N31" i="5"/>
  <c r="O31" i="5"/>
  <c r="P31" i="5"/>
  <c r="Q31" i="5"/>
  <c r="R31" i="5"/>
  <c r="AE31" i="5"/>
  <c r="C32" i="5"/>
  <c r="D32" i="5"/>
  <c r="E32" i="5"/>
  <c r="F32" i="5"/>
  <c r="G32" i="5"/>
  <c r="H32" i="5"/>
  <c r="I32" i="5"/>
  <c r="K32" i="5"/>
  <c r="L32" i="5"/>
  <c r="M32" i="5"/>
  <c r="N32" i="5"/>
  <c r="O32" i="5"/>
  <c r="P32" i="5"/>
  <c r="Q32" i="5"/>
  <c r="R32" i="5"/>
  <c r="AE32" i="5"/>
  <c r="C33" i="5"/>
  <c r="D33" i="5"/>
  <c r="E33" i="5"/>
  <c r="F33" i="5"/>
  <c r="G33" i="5"/>
  <c r="H33" i="5"/>
  <c r="I33" i="5"/>
  <c r="K33" i="5"/>
  <c r="L33" i="5"/>
  <c r="M33" i="5"/>
  <c r="N33" i="5"/>
  <c r="O33" i="5"/>
  <c r="P33" i="5"/>
  <c r="Q33" i="5"/>
  <c r="R33" i="5"/>
  <c r="AE33" i="5"/>
  <c r="C34" i="5"/>
  <c r="D34" i="5"/>
  <c r="E34" i="5"/>
  <c r="F34" i="5"/>
  <c r="G34" i="5"/>
  <c r="H34" i="5"/>
  <c r="I34" i="5"/>
  <c r="K34" i="5"/>
  <c r="L34" i="5"/>
  <c r="M34" i="5"/>
  <c r="N34" i="5"/>
  <c r="O34" i="5"/>
  <c r="P34" i="5"/>
  <c r="Q34" i="5"/>
  <c r="R34" i="5"/>
  <c r="AE34" i="5"/>
  <c r="C35" i="5"/>
  <c r="D35" i="5"/>
  <c r="E35" i="5"/>
  <c r="F35" i="5"/>
  <c r="G35" i="5"/>
  <c r="H35" i="5"/>
  <c r="I35" i="5"/>
  <c r="K35" i="5"/>
  <c r="L35" i="5"/>
  <c r="M35" i="5"/>
  <c r="N35" i="5"/>
  <c r="O35" i="5"/>
  <c r="P35" i="5"/>
  <c r="Q35" i="5"/>
  <c r="R35" i="5"/>
  <c r="AE35" i="5"/>
  <c r="C36" i="5"/>
  <c r="D36" i="5"/>
  <c r="E36" i="5"/>
  <c r="F36" i="5"/>
  <c r="G36" i="5"/>
  <c r="H36" i="5"/>
  <c r="I36" i="5"/>
  <c r="K36" i="5"/>
  <c r="L36" i="5"/>
  <c r="M36" i="5"/>
  <c r="N36" i="5"/>
  <c r="O36" i="5"/>
  <c r="P36" i="5"/>
  <c r="Q36" i="5"/>
  <c r="R36" i="5"/>
  <c r="AE36" i="5"/>
  <c r="C37" i="5"/>
  <c r="D37" i="5"/>
  <c r="E37" i="5"/>
  <c r="F37" i="5"/>
  <c r="G37" i="5"/>
  <c r="H37" i="5"/>
  <c r="I37" i="5"/>
  <c r="K37" i="5"/>
  <c r="L37" i="5"/>
  <c r="M37" i="5"/>
  <c r="N37" i="5"/>
  <c r="O37" i="5"/>
  <c r="P37" i="5"/>
  <c r="Q37" i="5"/>
  <c r="R37" i="5"/>
  <c r="AE37" i="5"/>
  <c r="C38" i="5"/>
  <c r="D38" i="5"/>
  <c r="E38" i="5"/>
  <c r="F38" i="5"/>
  <c r="G38" i="5"/>
  <c r="H38" i="5"/>
  <c r="I38" i="5"/>
  <c r="K38" i="5"/>
  <c r="L38" i="5"/>
  <c r="M38" i="5"/>
  <c r="N38" i="5"/>
  <c r="O38" i="5"/>
  <c r="P38" i="5"/>
  <c r="Q38" i="5"/>
  <c r="R38" i="5"/>
  <c r="AE38" i="5"/>
  <c r="C39" i="5"/>
  <c r="D39" i="5"/>
  <c r="E39" i="5"/>
  <c r="F39" i="5"/>
  <c r="G39" i="5"/>
  <c r="H39" i="5"/>
  <c r="I39" i="5"/>
  <c r="K39" i="5"/>
  <c r="L39" i="5"/>
  <c r="M39" i="5"/>
  <c r="N39" i="5"/>
  <c r="O39" i="5"/>
  <c r="P39" i="5"/>
  <c r="Q39" i="5"/>
  <c r="R39" i="5"/>
  <c r="AE39" i="5"/>
  <c r="C40" i="5"/>
  <c r="D40" i="5"/>
  <c r="E40" i="5"/>
  <c r="F40" i="5"/>
  <c r="G40" i="5"/>
  <c r="H40" i="5"/>
  <c r="I40" i="5"/>
  <c r="K40" i="5"/>
  <c r="L40" i="5"/>
  <c r="M40" i="5"/>
  <c r="N40" i="5"/>
  <c r="O40" i="5"/>
  <c r="P40" i="5"/>
  <c r="Q40" i="5"/>
  <c r="R40" i="5"/>
  <c r="AE40" i="5"/>
  <c r="C41" i="5"/>
  <c r="D41" i="5"/>
  <c r="E41" i="5"/>
  <c r="F41" i="5"/>
  <c r="G41" i="5"/>
  <c r="H41" i="5"/>
  <c r="I41" i="5"/>
  <c r="K41" i="5"/>
  <c r="L41" i="5"/>
  <c r="M41" i="5"/>
  <c r="N41" i="5"/>
  <c r="O41" i="5"/>
  <c r="P41" i="5"/>
  <c r="Q41" i="5"/>
  <c r="R41" i="5"/>
  <c r="AE41" i="5"/>
  <c r="C42" i="5"/>
  <c r="D42" i="5"/>
  <c r="E42" i="5"/>
  <c r="F42" i="5"/>
  <c r="G42" i="5"/>
  <c r="H42" i="5"/>
  <c r="I42" i="5"/>
  <c r="K42" i="5"/>
  <c r="L42" i="5"/>
  <c r="M42" i="5"/>
  <c r="N42" i="5"/>
  <c r="O42" i="5"/>
  <c r="P42" i="5"/>
  <c r="Q42" i="5"/>
  <c r="R42" i="5"/>
  <c r="AE42" i="5"/>
  <c r="C43" i="5"/>
  <c r="D43" i="5"/>
  <c r="E43" i="5"/>
  <c r="F43" i="5"/>
  <c r="G43" i="5"/>
  <c r="H43" i="5"/>
  <c r="I43" i="5"/>
  <c r="K43" i="5"/>
  <c r="L43" i="5"/>
  <c r="M43" i="5"/>
  <c r="N43" i="5"/>
  <c r="O43" i="5"/>
  <c r="P43" i="5"/>
  <c r="Q43" i="5"/>
  <c r="R43" i="5"/>
  <c r="AE43" i="5"/>
  <c r="C44" i="5"/>
  <c r="D44" i="5"/>
  <c r="E44" i="5"/>
  <c r="F44" i="5"/>
  <c r="G44" i="5"/>
  <c r="H44" i="5"/>
  <c r="I44" i="5"/>
  <c r="K44" i="5"/>
  <c r="L44" i="5"/>
  <c r="M44" i="5"/>
  <c r="N44" i="5"/>
  <c r="O44" i="5"/>
  <c r="P44" i="5"/>
  <c r="Q44" i="5"/>
  <c r="R44" i="5"/>
  <c r="AE44" i="5"/>
  <c r="C45" i="5"/>
  <c r="D45" i="5"/>
  <c r="E45" i="5"/>
  <c r="F45" i="5"/>
  <c r="G45" i="5"/>
  <c r="H45" i="5"/>
  <c r="I45" i="5"/>
  <c r="K45" i="5"/>
  <c r="L45" i="5"/>
  <c r="M45" i="5"/>
  <c r="N45" i="5"/>
  <c r="O45" i="5"/>
  <c r="P45" i="5"/>
  <c r="Q45" i="5"/>
  <c r="R45" i="5"/>
  <c r="AE45" i="5"/>
  <c r="C46" i="5"/>
  <c r="D46" i="5"/>
  <c r="E46" i="5"/>
  <c r="F46" i="5"/>
  <c r="G46" i="5"/>
  <c r="H46" i="5"/>
  <c r="I46" i="5"/>
  <c r="K46" i="5"/>
  <c r="L46" i="5"/>
  <c r="M46" i="5"/>
  <c r="N46" i="5"/>
  <c r="O46" i="5"/>
  <c r="P46" i="5"/>
  <c r="Q46" i="5"/>
  <c r="R46" i="5"/>
  <c r="AE46" i="5"/>
  <c r="C47" i="5"/>
  <c r="D47" i="5"/>
  <c r="E47" i="5"/>
  <c r="F47" i="5"/>
  <c r="G47" i="5"/>
  <c r="H47" i="5"/>
  <c r="I47" i="5"/>
  <c r="K47" i="5"/>
  <c r="L47" i="5"/>
  <c r="M47" i="5"/>
  <c r="N47" i="5"/>
  <c r="O47" i="5"/>
  <c r="P47" i="5"/>
  <c r="Q47" i="5"/>
  <c r="R47" i="5"/>
  <c r="AE47" i="5"/>
  <c r="C48" i="5"/>
  <c r="D48" i="5"/>
  <c r="E48" i="5"/>
  <c r="F48" i="5"/>
  <c r="G48" i="5"/>
  <c r="H48" i="5"/>
  <c r="I48" i="5"/>
  <c r="K48" i="5"/>
  <c r="L48" i="5"/>
  <c r="M48" i="5"/>
  <c r="N48" i="5"/>
  <c r="O48" i="5"/>
  <c r="P48" i="5"/>
  <c r="Q48" i="5"/>
  <c r="R48" i="5"/>
  <c r="AE48" i="5"/>
  <c r="C49" i="5"/>
  <c r="D49" i="5"/>
  <c r="E49" i="5"/>
  <c r="F49" i="5"/>
  <c r="G49" i="5"/>
  <c r="H49" i="5"/>
  <c r="I49" i="5"/>
  <c r="K49" i="5"/>
  <c r="L49" i="5"/>
  <c r="M49" i="5"/>
  <c r="N49" i="5"/>
  <c r="O49" i="5"/>
  <c r="P49" i="5"/>
  <c r="Q49" i="5"/>
  <c r="R49" i="5"/>
  <c r="AE49" i="5"/>
  <c r="C50" i="5"/>
  <c r="D50" i="5"/>
  <c r="E50" i="5"/>
  <c r="F50" i="5"/>
  <c r="G50" i="5"/>
  <c r="H50" i="5"/>
  <c r="I50" i="5"/>
  <c r="K50" i="5"/>
  <c r="L50" i="5"/>
  <c r="M50" i="5"/>
  <c r="N50" i="5"/>
  <c r="O50" i="5"/>
  <c r="P50" i="5"/>
  <c r="Q50" i="5"/>
  <c r="R50" i="5"/>
  <c r="AE50" i="5"/>
  <c r="C51" i="5"/>
  <c r="D51" i="5"/>
  <c r="E51" i="5"/>
  <c r="F51" i="5"/>
  <c r="G51" i="5"/>
  <c r="H51" i="5"/>
  <c r="I51" i="5"/>
  <c r="K51" i="5"/>
  <c r="L51" i="5"/>
  <c r="M51" i="5"/>
  <c r="N51" i="5"/>
  <c r="O51" i="5"/>
  <c r="P51" i="5"/>
  <c r="Q51" i="5"/>
  <c r="R51" i="5"/>
  <c r="AE51" i="5"/>
  <c r="C52" i="5"/>
  <c r="D52" i="5"/>
  <c r="E52" i="5"/>
  <c r="F52" i="5"/>
  <c r="G52" i="5"/>
  <c r="H52" i="5"/>
  <c r="I52" i="5"/>
  <c r="K52" i="5"/>
  <c r="L52" i="5"/>
  <c r="M52" i="5"/>
  <c r="N52" i="5"/>
  <c r="O52" i="5"/>
  <c r="P52" i="5"/>
  <c r="Q52" i="5"/>
  <c r="R52" i="5"/>
  <c r="AE52" i="5"/>
  <c r="C53" i="5"/>
  <c r="D53" i="5"/>
  <c r="E53" i="5"/>
  <c r="F53" i="5"/>
  <c r="G53" i="5"/>
  <c r="H53" i="5"/>
  <c r="I53" i="5"/>
  <c r="K53" i="5"/>
  <c r="L53" i="5"/>
  <c r="M53" i="5"/>
  <c r="N53" i="5"/>
  <c r="O53" i="5"/>
  <c r="P53" i="5"/>
  <c r="Q53" i="5"/>
  <c r="R53" i="5"/>
  <c r="AE53" i="5"/>
  <c r="C54" i="5"/>
  <c r="D54" i="5"/>
  <c r="E54" i="5"/>
  <c r="F54" i="5"/>
  <c r="G54" i="5"/>
  <c r="H54" i="5"/>
  <c r="I54" i="5"/>
  <c r="K54" i="5"/>
  <c r="L54" i="5"/>
  <c r="M54" i="5"/>
  <c r="N54" i="5"/>
  <c r="O54" i="5"/>
  <c r="P54" i="5"/>
  <c r="Q54" i="5"/>
  <c r="R54" i="5"/>
  <c r="AE54" i="5"/>
  <c r="C55" i="5"/>
  <c r="D55" i="5"/>
  <c r="E55" i="5"/>
  <c r="F55" i="5"/>
  <c r="G55" i="5"/>
  <c r="H55" i="5"/>
  <c r="I55" i="5"/>
  <c r="K55" i="5"/>
  <c r="L55" i="5"/>
  <c r="M55" i="5"/>
  <c r="N55" i="5"/>
  <c r="O55" i="5"/>
  <c r="P55" i="5"/>
  <c r="Q55" i="5"/>
  <c r="R55" i="5"/>
  <c r="AE55" i="5"/>
  <c r="C56" i="5"/>
  <c r="D56" i="5"/>
  <c r="E56" i="5"/>
  <c r="F56" i="5"/>
  <c r="G56" i="5"/>
  <c r="H56" i="5"/>
  <c r="I56" i="5"/>
  <c r="K56" i="5"/>
  <c r="L56" i="5"/>
  <c r="M56" i="5"/>
  <c r="N56" i="5"/>
  <c r="O56" i="5"/>
  <c r="P56" i="5"/>
  <c r="Q56" i="5"/>
  <c r="R56" i="5"/>
  <c r="AE56" i="5"/>
  <c r="D57" i="5"/>
  <c r="G57" i="5"/>
  <c r="M57" i="5"/>
  <c r="P57" i="5"/>
  <c r="AE57" i="5"/>
  <c r="D58" i="5"/>
  <c r="G58" i="5"/>
  <c r="M58" i="5"/>
  <c r="P58" i="5"/>
  <c r="AE58" i="5"/>
  <c r="D59" i="5"/>
  <c r="G59" i="5"/>
  <c r="M59" i="5"/>
  <c r="P59" i="5"/>
  <c r="AE59" i="5"/>
  <c r="D60" i="5"/>
  <c r="G60" i="5"/>
  <c r="M60" i="5"/>
  <c r="P60" i="5"/>
  <c r="AE60" i="5"/>
  <c r="D61" i="5"/>
  <c r="G61" i="5"/>
  <c r="M61" i="5"/>
  <c r="P61" i="5"/>
  <c r="AE61" i="5"/>
  <c r="D62" i="5"/>
  <c r="G62" i="5"/>
  <c r="M62" i="5"/>
  <c r="P62" i="5"/>
  <c r="AE62" i="5"/>
  <c r="D63" i="5"/>
  <c r="G63" i="5"/>
  <c r="M63" i="5"/>
  <c r="P63" i="5"/>
  <c r="AE63" i="5"/>
  <c r="D64" i="5"/>
  <c r="G64" i="5"/>
  <c r="M64" i="5"/>
  <c r="P64" i="5"/>
  <c r="AE64" i="5"/>
  <c r="D65" i="5"/>
  <c r="G65" i="5"/>
  <c r="M65" i="5"/>
  <c r="P65" i="5"/>
  <c r="AE65" i="5"/>
  <c r="D66" i="5"/>
  <c r="G66" i="5"/>
  <c r="M66" i="5"/>
  <c r="P66" i="5"/>
  <c r="AE66" i="5"/>
  <c r="S11" i="4"/>
  <c r="S10" i="4"/>
  <c r="S9" i="4"/>
  <c r="S8" i="4"/>
  <c r="S7" i="4"/>
  <c r="S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C7" i="4"/>
  <c r="D7" i="4"/>
  <c r="E7" i="4"/>
  <c r="G7" i="4"/>
  <c r="H7" i="4"/>
  <c r="J7" i="4"/>
  <c r="K7" i="4"/>
  <c r="M7" i="4"/>
  <c r="N7" i="4"/>
  <c r="P7" i="4"/>
  <c r="Q7" i="4"/>
  <c r="C8" i="4"/>
  <c r="D8" i="4"/>
  <c r="E8" i="4"/>
  <c r="G8" i="4"/>
  <c r="H8" i="4"/>
  <c r="J8" i="4"/>
  <c r="K8" i="4"/>
  <c r="M8" i="4"/>
  <c r="N8" i="4"/>
  <c r="P8" i="4"/>
  <c r="Q8" i="4"/>
  <c r="C9" i="4"/>
  <c r="D9" i="4"/>
  <c r="E9" i="4"/>
  <c r="G9" i="4"/>
  <c r="H9" i="4"/>
  <c r="J9" i="4"/>
  <c r="K9" i="4"/>
  <c r="M9" i="4"/>
  <c r="N9" i="4"/>
  <c r="P9" i="4"/>
  <c r="Q9" i="4"/>
  <c r="C10" i="4"/>
  <c r="D10" i="4"/>
  <c r="E10" i="4"/>
  <c r="G10" i="4"/>
  <c r="H10" i="4"/>
  <c r="J10" i="4"/>
  <c r="K10" i="4"/>
  <c r="M10" i="4"/>
  <c r="N10" i="4"/>
  <c r="P10" i="4"/>
  <c r="Q10" i="4"/>
  <c r="C11" i="4"/>
  <c r="D11" i="4"/>
  <c r="E11" i="4"/>
  <c r="G11" i="4"/>
  <c r="H11" i="4"/>
  <c r="J11" i="4"/>
  <c r="K11" i="4"/>
  <c r="M11" i="4"/>
  <c r="N11" i="4"/>
  <c r="P11" i="4"/>
  <c r="Q11" i="4"/>
  <c r="C12" i="4"/>
  <c r="D12" i="4"/>
  <c r="E12" i="4"/>
  <c r="G12" i="4"/>
  <c r="H12" i="4"/>
  <c r="J12" i="4"/>
  <c r="K12" i="4"/>
  <c r="M12" i="4"/>
  <c r="N12" i="4"/>
  <c r="P12" i="4"/>
  <c r="Q12" i="4"/>
  <c r="C13" i="4"/>
  <c r="D13" i="4"/>
  <c r="E13" i="4"/>
  <c r="G13" i="4"/>
  <c r="H13" i="4"/>
  <c r="J13" i="4"/>
  <c r="K13" i="4"/>
  <c r="M13" i="4"/>
  <c r="N13" i="4"/>
  <c r="P13" i="4"/>
  <c r="Q13" i="4"/>
  <c r="S21" i="4"/>
  <c r="S20" i="4"/>
  <c r="S19" i="4"/>
  <c r="S18" i="4"/>
  <c r="S17" i="4"/>
  <c r="S16" i="4"/>
  <c r="S15" i="4"/>
  <c r="S14" i="4"/>
  <c r="S13" i="4"/>
  <c r="C14" i="4"/>
  <c r="D14" i="4"/>
  <c r="E14" i="4"/>
  <c r="G14" i="4"/>
  <c r="H14" i="4"/>
  <c r="J14" i="4"/>
  <c r="K14" i="4"/>
  <c r="M14" i="4"/>
  <c r="N14" i="4"/>
  <c r="P14" i="4"/>
  <c r="Q14" i="4"/>
  <c r="C15" i="4"/>
  <c r="D15" i="4"/>
  <c r="E15" i="4"/>
  <c r="G15" i="4"/>
  <c r="H15" i="4"/>
  <c r="J15" i="4"/>
  <c r="K15" i="4"/>
  <c r="M15" i="4"/>
  <c r="N15" i="4"/>
  <c r="P15" i="4"/>
  <c r="Q15" i="4"/>
  <c r="C16" i="4"/>
  <c r="D16" i="4"/>
  <c r="E16" i="4"/>
  <c r="G16" i="4"/>
  <c r="H16" i="4"/>
  <c r="J16" i="4"/>
  <c r="K16" i="4"/>
  <c r="M16" i="4"/>
  <c r="N16" i="4"/>
  <c r="P16" i="4"/>
  <c r="Q16" i="4"/>
  <c r="C17" i="4"/>
  <c r="D17" i="4"/>
  <c r="E17" i="4"/>
  <c r="G17" i="4"/>
  <c r="H17" i="4"/>
  <c r="J17" i="4"/>
  <c r="K17" i="4"/>
  <c r="M17" i="4"/>
  <c r="N17" i="4"/>
  <c r="P17" i="4"/>
  <c r="Q17" i="4"/>
  <c r="C18" i="4"/>
  <c r="D18" i="4"/>
  <c r="E18" i="4"/>
  <c r="G18" i="4"/>
  <c r="H18" i="4"/>
  <c r="J18" i="4"/>
  <c r="K18" i="4"/>
  <c r="M18" i="4"/>
  <c r="N18" i="4"/>
  <c r="P18" i="4"/>
  <c r="Q18" i="4"/>
  <c r="C19" i="4"/>
  <c r="D19" i="4"/>
  <c r="E19" i="4"/>
  <c r="G19" i="4"/>
  <c r="H19" i="4"/>
  <c r="J19" i="4"/>
  <c r="K19" i="4"/>
  <c r="M19" i="4"/>
  <c r="N19" i="4"/>
  <c r="P19" i="4"/>
  <c r="Q19" i="4"/>
  <c r="C20" i="4"/>
  <c r="D20" i="4"/>
  <c r="E20" i="4"/>
  <c r="G20" i="4"/>
  <c r="H20" i="4"/>
  <c r="J20" i="4"/>
  <c r="K20" i="4"/>
  <c r="M20" i="4"/>
  <c r="N20" i="4"/>
  <c r="P20" i="4"/>
  <c r="Q20" i="4"/>
  <c r="C21" i="4"/>
  <c r="D21" i="4"/>
  <c r="E21" i="4"/>
  <c r="G21" i="4"/>
  <c r="H21" i="4"/>
  <c r="J21" i="4"/>
  <c r="K21" i="4"/>
  <c r="M21" i="4"/>
  <c r="N21" i="4"/>
  <c r="P21" i="4"/>
  <c r="Q21" i="4"/>
  <c r="C22" i="4"/>
  <c r="D22" i="4"/>
  <c r="E22" i="4"/>
  <c r="F22" i="4"/>
  <c r="G22" i="4"/>
  <c r="H22" i="4"/>
  <c r="I22" i="4"/>
  <c r="J22" i="4"/>
  <c r="K22" i="4"/>
  <c r="M22" i="4"/>
  <c r="N22" i="4"/>
  <c r="P22" i="4"/>
  <c r="Q22" i="4"/>
  <c r="R22" i="4"/>
  <c r="AE22" i="4"/>
  <c r="C23" i="4"/>
  <c r="D23" i="4"/>
  <c r="E23" i="4"/>
  <c r="F23" i="4"/>
  <c r="G23" i="4"/>
  <c r="H23" i="4"/>
  <c r="I23" i="4"/>
  <c r="J23" i="4"/>
  <c r="K23" i="4"/>
  <c r="M23" i="4"/>
  <c r="N23" i="4"/>
  <c r="P23" i="4"/>
  <c r="Q23" i="4"/>
  <c r="R23" i="4"/>
  <c r="S32" i="4"/>
  <c r="S31" i="4"/>
  <c r="S30" i="4"/>
  <c r="S29" i="4"/>
  <c r="S28" i="4"/>
  <c r="S27" i="4"/>
  <c r="S26" i="4"/>
  <c r="S25" i="4"/>
  <c r="S24" i="4"/>
  <c r="S23" i="4"/>
  <c r="AE23" i="4"/>
  <c r="C24" i="4"/>
  <c r="D24" i="4"/>
  <c r="E24" i="4"/>
  <c r="F24" i="4"/>
  <c r="G24" i="4"/>
  <c r="H24" i="4"/>
  <c r="I24" i="4"/>
  <c r="J24" i="4"/>
  <c r="K24" i="4"/>
  <c r="M24" i="4"/>
  <c r="N24" i="4"/>
  <c r="P24" i="4"/>
  <c r="Q24" i="4"/>
  <c r="R24" i="4"/>
  <c r="AE24" i="4"/>
  <c r="C25" i="4"/>
  <c r="D25" i="4"/>
  <c r="E25" i="4"/>
  <c r="F25" i="4"/>
  <c r="G25" i="4"/>
  <c r="H25" i="4"/>
  <c r="I25" i="4"/>
  <c r="J25" i="4"/>
  <c r="K25" i="4"/>
  <c r="M25" i="4"/>
  <c r="N25" i="4"/>
  <c r="P25" i="4"/>
  <c r="Q25" i="4"/>
  <c r="R25" i="4"/>
  <c r="AE25" i="4"/>
  <c r="C26" i="4"/>
  <c r="D26" i="4"/>
  <c r="E26" i="4"/>
  <c r="F26" i="4"/>
  <c r="G26" i="4"/>
  <c r="H26" i="4"/>
  <c r="I26" i="4"/>
  <c r="J26" i="4"/>
  <c r="K26" i="4"/>
  <c r="M26" i="4"/>
  <c r="N26" i="4"/>
  <c r="O26" i="4"/>
  <c r="P26" i="4"/>
  <c r="Q26" i="4"/>
  <c r="R26" i="4"/>
  <c r="AE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AE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AE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AE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AE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AE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AE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Y35" i="4"/>
  <c r="Y34" i="4"/>
  <c r="Y33" i="4"/>
  <c r="AE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42" i="4"/>
  <c r="S41" i="4"/>
  <c r="S40" i="4"/>
  <c r="S39" i="4"/>
  <c r="S38" i="4"/>
  <c r="S37" i="4"/>
  <c r="S36" i="4"/>
  <c r="S35" i="4"/>
  <c r="S34" i="4"/>
  <c r="AE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AE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AE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AE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Y40" i="4"/>
  <c r="Y39" i="4"/>
  <c r="Y38" i="4"/>
  <c r="AE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AE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AE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AE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AE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Y45" i="4"/>
  <c r="Y44" i="4"/>
  <c r="Y43" i="4"/>
  <c r="AE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8" i="4"/>
  <c r="S47" i="4"/>
  <c r="S46" i="4"/>
  <c r="S45" i="4"/>
  <c r="S44" i="4"/>
  <c r="AE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AE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AE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AE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Y50" i="4"/>
  <c r="Y49" i="4"/>
  <c r="Y48" i="4"/>
  <c r="AE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AE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AE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AE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AE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AE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Y55" i="4"/>
  <c r="Y54" i="4"/>
  <c r="AE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AE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AE56" i="4"/>
  <c r="D57" i="4"/>
  <c r="G57" i="4"/>
  <c r="J57" i="4"/>
  <c r="M57" i="4"/>
  <c r="P57" i="4"/>
  <c r="D58" i="4"/>
  <c r="G58" i="4"/>
  <c r="J58" i="4"/>
  <c r="M58" i="4"/>
  <c r="P58" i="4"/>
  <c r="S59" i="4"/>
  <c r="S58" i="4"/>
  <c r="Y60" i="4"/>
  <c r="Y59" i="4"/>
  <c r="Y58" i="4"/>
  <c r="D59" i="4"/>
  <c r="G59" i="4"/>
  <c r="J59" i="4"/>
  <c r="M59" i="4"/>
  <c r="P59" i="4"/>
  <c r="D60" i="4"/>
  <c r="G60" i="4"/>
  <c r="J60" i="4"/>
  <c r="M60" i="4"/>
  <c r="P60" i="4"/>
  <c r="D61" i="4"/>
  <c r="G61" i="4"/>
  <c r="J61" i="4"/>
  <c r="M61" i="4"/>
  <c r="P61" i="4"/>
  <c r="S66" i="4"/>
  <c r="S65" i="4"/>
  <c r="S64" i="4"/>
  <c r="S63" i="4"/>
  <c r="S62" i="4"/>
  <c r="S61" i="4"/>
  <c r="D62" i="4"/>
  <c r="G62" i="4"/>
  <c r="J62" i="4"/>
  <c r="M62" i="4"/>
  <c r="P62" i="4"/>
  <c r="D63" i="4"/>
  <c r="G63" i="4"/>
  <c r="J63" i="4"/>
  <c r="M63" i="4"/>
  <c r="P63" i="4"/>
  <c r="Y65" i="4"/>
  <c r="Y64" i="4"/>
  <c r="Y63" i="4"/>
  <c r="D64" i="4"/>
  <c r="G64" i="4"/>
  <c r="J64" i="4"/>
  <c r="M64" i="4"/>
  <c r="P64" i="4"/>
  <c r="D65" i="4"/>
  <c r="G65" i="4"/>
  <c r="J65" i="4"/>
  <c r="M65" i="4"/>
  <c r="P65" i="4"/>
  <c r="D66" i="4"/>
  <c r="G66" i="4"/>
  <c r="J66" i="4"/>
  <c r="M66" i="4"/>
  <c r="P66" i="4"/>
</calcChain>
</file>

<file path=xl/sharedStrings.xml><?xml version="1.0" encoding="utf-8"?>
<sst xmlns="http://schemas.openxmlformats.org/spreadsheetml/2006/main" count="231" uniqueCount="92">
  <si>
    <t>Athlete</t>
  </si>
  <si>
    <t>Sport</t>
  </si>
  <si>
    <t>Total Points</t>
  </si>
  <si>
    <t>Points</t>
  </si>
  <si>
    <t>Shot Toss</t>
  </si>
  <si>
    <t>US BOBSLED &amp; SKELETON FEDERATION COMBINE SCORING TABLE</t>
  </si>
  <si>
    <t>30m</t>
  </si>
  <si>
    <t>45m</t>
  </si>
  <si>
    <t>15m</t>
  </si>
  <si>
    <t>60m</t>
  </si>
  <si>
    <t>30m Fly</t>
  </si>
  <si>
    <t>Clean</t>
  </si>
  <si>
    <t>Squat</t>
  </si>
  <si>
    <t>Body Wt.</t>
  </si>
  <si>
    <t>Men's Bobsled</t>
  </si>
  <si>
    <t>Men's Skeleton</t>
  </si>
  <si>
    <t>Shot Toss (m)</t>
  </si>
  <si>
    <t>Clean (kg)</t>
  </si>
  <si>
    <t>Squat (kg)</t>
  </si>
  <si>
    <t xml:space="preserve">World Cup </t>
  </si>
  <si>
    <t>Brakeman</t>
  </si>
  <si>
    <t>ICC Cup</t>
  </si>
  <si>
    <t>Elite Development</t>
  </si>
  <si>
    <t>Pilot's</t>
  </si>
  <si>
    <t>Pilot</t>
  </si>
  <si>
    <t>America's Cup</t>
  </si>
  <si>
    <t>European Cup</t>
  </si>
  <si>
    <t>Developmental</t>
  </si>
  <si>
    <t>&gt; 2.45</t>
  </si>
  <si>
    <t>&gt; 4.33</t>
  </si>
  <si>
    <t>&gt; 6.16</t>
  </si>
  <si>
    <t>&gt; 7.70</t>
  </si>
  <si>
    <t>&gt; 3.68</t>
  </si>
  <si>
    <t>&gt; 3.20</t>
  </si>
  <si>
    <t>&lt; 19.00</t>
  </si>
  <si>
    <t>&lt; 11.00</t>
  </si>
  <si>
    <t>&lt; 60.00</t>
  </si>
  <si>
    <t>&lt; 70.00</t>
  </si>
  <si>
    <t>Women's Bobsled</t>
  </si>
  <si>
    <t>Women's Skeleton</t>
  </si>
  <si>
    <t>&gt; 2.60</t>
  </si>
  <si>
    <t>&gt; 4.63</t>
  </si>
  <si>
    <t>&gt; 6.76</t>
  </si>
  <si>
    <t>&gt; 8.70</t>
  </si>
  <si>
    <t>&gt; 4.18</t>
  </si>
  <si>
    <t>&gt; 3.95</t>
  </si>
  <si>
    <t>&lt; 16.00</t>
  </si>
  <si>
    <t>&lt; 7.50</t>
  </si>
  <si>
    <t>&lt; 45.00</t>
  </si>
  <si>
    <t>Age</t>
  </si>
  <si>
    <t>Broad Jump (m)</t>
  </si>
  <si>
    <t>Brakeman / Pilot</t>
  </si>
  <si>
    <t>(non-funded)</t>
  </si>
  <si>
    <t>Broad Jump</t>
  </si>
  <si>
    <t xml:space="preserve"> </t>
  </si>
  <si>
    <t>Combine Event Information</t>
  </si>
  <si>
    <t>Temp: (F°)</t>
  </si>
  <si>
    <t>Location</t>
  </si>
  <si>
    <t>Date</t>
  </si>
  <si>
    <t>Weather</t>
  </si>
  <si>
    <t>Wind</t>
  </si>
  <si>
    <t>Surface</t>
  </si>
  <si>
    <t>Park City</t>
  </si>
  <si>
    <t>Sunny</t>
  </si>
  <si>
    <t>1-5 MPH</t>
  </si>
  <si>
    <t>Mondo Surface</t>
  </si>
  <si>
    <t>Courtney Thorton</t>
  </si>
  <si>
    <t>W Skeleton</t>
  </si>
  <si>
    <t>Brianna Starley</t>
  </si>
  <si>
    <t>Zoe Moore</t>
  </si>
  <si>
    <t>Natalie Huber</t>
  </si>
  <si>
    <t>Shea Fenton</t>
  </si>
  <si>
    <t>Mason Carpenter</t>
  </si>
  <si>
    <t>M Skeleton</t>
  </si>
  <si>
    <t>Gage Maki</t>
  </si>
  <si>
    <t>Dustin Greenwood</t>
  </si>
  <si>
    <t>Andrew Blaser</t>
  </si>
  <si>
    <t>Austin Carter</t>
  </si>
  <si>
    <t>Shawn Woods</t>
  </si>
  <si>
    <t>Jeff Steenblick</t>
  </si>
  <si>
    <t>Max Delance</t>
  </si>
  <si>
    <t>Sean Hyndman</t>
  </si>
  <si>
    <t>Phil Harrington</t>
  </si>
  <si>
    <t>Merrick Flygare</t>
  </si>
  <si>
    <t>Zach Shann</t>
  </si>
  <si>
    <t>Landon Stroebel</t>
  </si>
  <si>
    <t>Liz Swaney</t>
  </si>
  <si>
    <t>Nick Timmings</t>
  </si>
  <si>
    <t>Nathan Jackson</t>
  </si>
  <si>
    <t>John Farrow</t>
  </si>
  <si>
    <t>Akwasi  Frimpong</t>
  </si>
  <si>
    <t>Peter Makrides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</si>
</sst>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6"/>
      <name val="Cooper Black"/>
    </font>
    <font>
      <sz val="10"/>
      <name val="Geneva"/>
    </font>
    <font>
      <sz val="16"/>
      <name val="Arial Narrow"/>
    </font>
    <font>
      <sz val="1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8"/>
      <color indexed="12"/>
      <name val="Arial Narrow"/>
    </font>
    <font>
      <b/>
      <sz val="8"/>
      <color indexed="10"/>
      <name val="Arial Narrow"/>
    </font>
    <font>
      <b/>
      <sz val="12"/>
      <color indexed="12"/>
      <name val="Arial Black"/>
    </font>
    <font>
      <sz val="8"/>
      <color indexed="12"/>
      <name val="Arial Narrow"/>
    </font>
    <font>
      <b/>
      <sz val="12"/>
      <color indexed="10"/>
      <name val="Arial Black"/>
    </font>
    <font>
      <sz val="8"/>
      <color indexed="10"/>
      <name val="Arial Narrow"/>
    </font>
    <font>
      <sz val="6"/>
      <name val="Arial Narrow"/>
    </font>
    <font>
      <sz val="6"/>
      <color indexed="12"/>
      <name val="Arial Narrow"/>
    </font>
    <font>
      <sz val="6"/>
      <color indexed="10"/>
      <name val="Arial Narrow"/>
    </font>
    <font>
      <sz val="6"/>
      <name val="Arial Narrow"/>
    </font>
    <font>
      <b/>
      <sz val="10"/>
      <name val="Cambria"/>
      <scheme val="major"/>
    </font>
    <font>
      <sz val="10"/>
      <name val="Cambria"/>
      <scheme val="major"/>
    </font>
    <font>
      <u/>
      <sz val="10"/>
      <color theme="10"/>
      <name val="Arial"/>
    </font>
    <font>
      <u/>
      <sz val="10"/>
      <color theme="11"/>
      <name val="Arial"/>
    </font>
    <font>
      <b/>
      <sz val="14"/>
      <name val="Cambria"/>
      <scheme val="major"/>
    </font>
    <font>
      <b/>
      <sz val="10"/>
      <name val="Arial"/>
    </font>
    <font>
      <b/>
      <sz val="11"/>
      <name val="Cambria"/>
      <scheme val="major"/>
    </font>
    <font>
      <b/>
      <sz val="11"/>
      <name val="Arial"/>
    </font>
    <font>
      <b/>
      <sz val="10"/>
      <color indexed="8"/>
      <name val="Cambria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slantDashDot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slantDashDot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</borders>
  <cellStyleXfs count="36">
    <xf numFmtId="0" fontId="0" fillId="0" borderId="0"/>
    <xf numFmtId="0" fontId="2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shrinkToFit="1"/>
    </xf>
    <xf numFmtId="0" fontId="6" fillId="0" borderId="3" xfId="0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2" fontId="11" fillId="0" borderId="0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2" fontId="13" fillId="3" borderId="9" xfId="1" applyNumberFormat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6" fillId="3" borderId="14" xfId="1" applyFont="1" applyFill="1" applyBorder="1" applyAlignment="1">
      <alignment horizontal="center" vertical="center"/>
    </xf>
    <xf numFmtId="2" fontId="18" fillId="0" borderId="15" xfId="1" applyNumberFormat="1" applyFont="1" applyFill="1" applyBorder="1" applyAlignment="1">
      <alignment horizontal="center" vertical="center"/>
    </xf>
    <xf numFmtId="2" fontId="11" fillId="0" borderId="3" xfId="1" applyNumberFormat="1" applyFont="1" applyFill="1" applyBorder="1" applyAlignment="1">
      <alignment horizontal="center" vertical="center"/>
    </xf>
    <xf numFmtId="2" fontId="11" fillId="0" borderId="16" xfId="1" applyNumberFormat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2" fontId="18" fillId="0" borderId="1" xfId="1" applyNumberFormat="1" applyFont="1" applyFill="1" applyBorder="1" applyAlignment="1">
      <alignment horizontal="center" vertical="center"/>
    </xf>
    <xf numFmtId="2" fontId="11" fillId="0" borderId="4" xfId="1" applyNumberFormat="1" applyFont="1" applyFill="1" applyBorder="1" applyAlignment="1">
      <alignment horizontal="center" vertical="center"/>
    </xf>
    <xf numFmtId="2" fontId="11" fillId="0" borderId="17" xfId="1" applyNumberFormat="1" applyFont="1" applyFill="1" applyBorder="1" applyAlignment="1">
      <alignment horizontal="center" vertical="center"/>
    </xf>
    <xf numFmtId="2" fontId="11" fillId="0" borderId="1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19" xfId="1" applyFont="1" applyFill="1" applyBorder="1" applyAlignment="1">
      <alignment horizontal="center" vertical="center"/>
    </xf>
    <xf numFmtId="0" fontId="16" fillId="5" borderId="14" xfId="1" applyFont="1" applyFill="1" applyBorder="1" applyAlignment="1">
      <alignment horizontal="center" vertical="center"/>
    </xf>
    <xf numFmtId="0" fontId="16" fillId="5" borderId="20" xfId="1" applyFont="1" applyFill="1" applyBorder="1" applyAlignment="1">
      <alignment horizontal="center" vertical="center"/>
    </xf>
    <xf numFmtId="2" fontId="11" fillId="0" borderId="2" xfId="1" applyNumberFormat="1" applyFont="1" applyFill="1" applyBorder="1" applyAlignment="1">
      <alignment horizontal="center" vertical="center"/>
    </xf>
    <xf numFmtId="2" fontId="11" fillId="0" borderId="5" xfId="1" applyNumberFormat="1" applyFont="1" applyFill="1" applyBorder="1" applyAlignment="1">
      <alignment horizontal="center" vertical="center"/>
    </xf>
    <xf numFmtId="2" fontId="11" fillId="0" borderId="21" xfId="1" applyNumberFormat="1" applyFont="1" applyFill="1" applyBorder="1" applyAlignment="1">
      <alignment horizontal="center" vertical="center"/>
    </xf>
    <xf numFmtId="0" fontId="18" fillId="5" borderId="20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/>
    </xf>
    <xf numFmtId="2" fontId="14" fillId="2" borderId="9" xfId="1" applyNumberFormat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2" fillId="0" borderId="22" xfId="1" applyFont="1" applyFill="1" applyBorder="1" applyAlignment="1">
      <alignment horizontal="center" vertical="center"/>
    </xf>
    <xf numFmtId="2" fontId="18" fillId="0" borderId="23" xfId="1" applyNumberFormat="1" applyFont="1" applyFill="1" applyBorder="1" applyAlignment="1">
      <alignment horizontal="center" vertical="center"/>
    </xf>
    <xf numFmtId="2" fontId="18" fillId="0" borderId="24" xfId="1" applyNumberFormat="1" applyFont="1" applyFill="1" applyBorder="1" applyAlignment="1">
      <alignment horizontal="center" vertical="center"/>
    </xf>
    <xf numFmtId="2" fontId="11" fillId="0" borderId="24" xfId="1" applyNumberFormat="1" applyFont="1" applyFill="1" applyBorder="1" applyAlignment="1">
      <alignment horizontal="center" vertical="center"/>
    </xf>
    <xf numFmtId="2" fontId="11" fillId="5" borderId="24" xfId="1" applyNumberFormat="1" applyFont="1" applyFill="1" applyBorder="1" applyAlignment="1">
      <alignment horizontal="center" vertical="center"/>
    </xf>
    <xf numFmtId="2" fontId="11" fillId="5" borderId="4" xfId="1" applyNumberFormat="1" applyFont="1" applyFill="1" applyBorder="1" applyAlignment="1">
      <alignment horizontal="center" vertical="center"/>
    </xf>
    <xf numFmtId="2" fontId="11" fillId="5" borderId="17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3" borderId="14" xfId="1" applyFont="1" applyFill="1" applyBorder="1" applyAlignment="1">
      <alignment horizontal="center" vertical="center"/>
    </xf>
    <xf numFmtId="2" fontId="21" fillId="0" borderId="15" xfId="1" applyNumberFormat="1" applyFont="1" applyFill="1" applyBorder="1" applyAlignment="1">
      <alignment horizontal="center" vertical="center"/>
    </xf>
    <xf numFmtId="2" fontId="19" fillId="0" borderId="3" xfId="1" applyNumberFormat="1" applyFont="1" applyFill="1" applyBorder="1" applyAlignment="1">
      <alignment horizontal="center" vertical="center"/>
    </xf>
    <xf numFmtId="2" fontId="19" fillId="0" borderId="16" xfId="1" applyNumberFormat="1" applyFont="1" applyFill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/>
    </xf>
    <xf numFmtId="2" fontId="21" fillId="0" borderId="1" xfId="1" applyNumberFormat="1" applyFont="1" applyFill="1" applyBorder="1" applyAlignment="1">
      <alignment horizontal="center" vertical="center"/>
    </xf>
    <xf numFmtId="2" fontId="19" fillId="0" borderId="4" xfId="1" applyNumberFormat="1" applyFont="1" applyFill="1" applyBorder="1" applyAlignment="1">
      <alignment horizontal="center" vertical="center"/>
    </xf>
    <xf numFmtId="2" fontId="19" fillId="0" borderId="17" xfId="1" applyNumberFormat="1" applyFont="1" applyFill="1" applyBorder="1" applyAlignment="1">
      <alignment horizontal="center" vertical="center"/>
    </xf>
    <xf numFmtId="2" fontId="19" fillId="0" borderId="1" xfId="1" applyNumberFormat="1" applyFont="1" applyFill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20" fillId="5" borderId="14" xfId="1" applyFont="1" applyFill="1" applyBorder="1" applyAlignment="1">
      <alignment horizontal="center" vertical="center"/>
    </xf>
    <xf numFmtId="0" fontId="20" fillId="5" borderId="20" xfId="1" applyFont="1" applyFill="1" applyBorder="1" applyAlignment="1">
      <alignment horizontal="center" vertical="center"/>
    </xf>
    <xf numFmtId="2" fontId="19" fillId="0" borderId="2" xfId="1" applyNumberFormat="1" applyFont="1" applyFill="1" applyBorder="1" applyAlignment="1">
      <alignment horizontal="center" vertical="center"/>
    </xf>
    <xf numFmtId="2" fontId="19" fillId="0" borderId="5" xfId="1" applyNumberFormat="1" applyFont="1" applyFill="1" applyBorder="1" applyAlignment="1">
      <alignment horizontal="center" vertical="center"/>
    </xf>
    <xf numFmtId="2" fontId="19" fillId="0" borderId="21" xfId="1" applyNumberFormat="1" applyFont="1" applyFill="1" applyBorder="1" applyAlignment="1">
      <alignment horizontal="center" vertical="center"/>
    </xf>
    <xf numFmtId="0" fontId="21" fillId="5" borderId="20" xfId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shrinkToFit="1"/>
    </xf>
    <xf numFmtId="2" fontId="21" fillId="0" borderId="23" xfId="1" applyNumberFormat="1" applyFont="1" applyFill="1" applyBorder="1" applyAlignment="1">
      <alignment horizontal="center" vertical="center"/>
    </xf>
    <xf numFmtId="2" fontId="21" fillId="0" borderId="24" xfId="1" applyNumberFormat="1" applyFont="1" applyFill="1" applyBorder="1" applyAlignment="1">
      <alignment horizontal="center" vertical="center"/>
    </xf>
    <xf numFmtId="2" fontId="19" fillId="0" borderId="24" xfId="1" applyNumberFormat="1" applyFont="1" applyFill="1" applyBorder="1" applyAlignment="1">
      <alignment horizontal="center" vertical="center"/>
    </xf>
    <xf numFmtId="2" fontId="19" fillId="5" borderId="24" xfId="1" applyNumberFormat="1" applyFont="1" applyFill="1" applyBorder="1" applyAlignment="1">
      <alignment horizontal="center" vertical="center"/>
    </xf>
    <xf numFmtId="2" fontId="19" fillId="5" borderId="4" xfId="1" applyNumberFormat="1" applyFont="1" applyFill="1" applyBorder="1" applyAlignment="1">
      <alignment horizontal="center" vertical="center"/>
    </xf>
    <xf numFmtId="2" fontId="19" fillId="5" borderId="17" xfId="1" applyNumberFormat="1" applyFont="1" applyFill="1" applyBorder="1" applyAlignment="1">
      <alignment horizontal="center" vertical="center"/>
    </xf>
    <xf numFmtId="2" fontId="21" fillId="0" borderId="0" xfId="1" applyNumberFormat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14" fillId="2" borderId="22" xfId="1" applyFont="1" applyFill="1" applyBorder="1" applyAlignment="1">
      <alignment horizontal="center" vertical="center"/>
    </xf>
    <xf numFmtId="0" fontId="12" fillId="4" borderId="25" xfId="1" applyFont="1" applyFill="1" applyBorder="1" applyAlignment="1">
      <alignment horizontal="center" vertical="center"/>
    </xf>
    <xf numFmtId="0" fontId="12" fillId="4" borderId="0" xfId="1" applyFont="1" applyFill="1" applyBorder="1" applyAlignment="1">
      <alignment horizontal="center" vertical="center"/>
    </xf>
    <xf numFmtId="2" fontId="11" fillId="5" borderId="26" xfId="1" applyNumberFormat="1" applyFont="1" applyFill="1" applyBorder="1" applyAlignment="1">
      <alignment horizontal="center" vertical="center"/>
    </xf>
    <xf numFmtId="2" fontId="11" fillId="5" borderId="27" xfId="1" applyNumberFormat="1" applyFont="1" applyFill="1" applyBorder="1" applyAlignment="1">
      <alignment horizontal="center" vertical="center"/>
    </xf>
    <xf numFmtId="2" fontId="6" fillId="0" borderId="4" xfId="1" applyNumberFormat="1" applyFont="1" applyFill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3" fillId="3" borderId="31" xfId="1" applyFont="1" applyFill="1" applyBorder="1" applyAlignment="1">
      <alignment horizontal="center" vertical="center"/>
    </xf>
    <xf numFmtId="2" fontId="13" fillId="3" borderId="31" xfId="1" applyNumberFormat="1" applyFont="1" applyFill="1" applyBorder="1" applyAlignment="1">
      <alignment horizontal="center" vertical="center"/>
    </xf>
    <xf numFmtId="0" fontId="12" fillId="4" borderId="31" xfId="1" applyFont="1" applyFill="1" applyBorder="1" applyAlignment="1">
      <alignment horizontal="center" vertical="center"/>
    </xf>
    <xf numFmtId="0" fontId="12" fillId="4" borderId="32" xfId="1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horizontal="center" vertical="center"/>
    </xf>
    <xf numFmtId="0" fontId="12" fillId="0" borderId="33" xfId="1" applyFont="1" applyFill="1" applyBorder="1" applyAlignment="1">
      <alignment horizontal="center" vertical="center"/>
    </xf>
    <xf numFmtId="0" fontId="16" fillId="5" borderId="34" xfId="1" applyFont="1" applyFill="1" applyBorder="1" applyAlignment="1">
      <alignment horizontal="center" vertical="center"/>
    </xf>
    <xf numFmtId="2" fontId="11" fillId="0" borderId="35" xfId="1" applyNumberFormat="1" applyFont="1" applyFill="1" applyBorder="1" applyAlignment="1">
      <alignment horizontal="center" vertical="center"/>
    </xf>
    <xf numFmtId="0" fontId="18" fillId="2" borderId="34" xfId="1" applyFont="1" applyFill="1" applyBorder="1" applyAlignment="1">
      <alignment horizontal="center" vertical="center"/>
    </xf>
    <xf numFmtId="2" fontId="11" fillId="0" borderId="36" xfId="1" applyNumberFormat="1" applyFont="1" applyFill="1" applyBorder="1" applyAlignment="1">
      <alignment horizontal="center" vertical="center"/>
    </xf>
    <xf numFmtId="2" fontId="11" fillId="0" borderId="37" xfId="1" applyNumberFormat="1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wrapText="1" shrinkToFit="1"/>
    </xf>
    <xf numFmtId="0" fontId="5" fillId="5" borderId="39" xfId="0" applyFont="1" applyFill="1" applyBorder="1" applyAlignment="1">
      <alignment horizontal="center" wrapText="1" shrinkToFit="1"/>
    </xf>
    <xf numFmtId="0" fontId="10" fillId="5" borderId="39" xfId="0" applyFont="1" applyFill="1" applyBorder="1" applyAlignment="1">
      <alignment horizontal="center" wrapText="1" shrinkToFit="1"/>
    </xf>
    <xf numFmtId="2" fontId="5" fillId="5" borderId="39" xfId="0" applyNumberFormat="1" applyFont="1" applyFill="1" applyBorder="1" applyAlignment="1">
      <alignment horizontal="center" wrapText="1" shrinkToFit="1"/>
    </xf>
    <xf numFmtId="0" fontId="9" fillId="2" borderId="40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3" fillId="5" borderId="38" xfId="0" applyFont="1" applyFill="1" applyBorder="1" applyAlignment="1">
      <alignment horizontal="center" wrapText="1" shrinkToFit="1"/>
    </xf>
    <xf numFmtId="0" fontId="7" fillId="0" borderId="42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9" fillId="2" borderId="42" xfId="0" applyFont="1" applyFill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9" fillId="6" borderId="42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14" fontId="8" fillId="0" borderId="0" xfId="0" applyNumberFormat="1" applyFont="1" applyAlignment="1">
      <alignment horizontal="center"/>
    </xf>
    <xf numFmtId="0" fontId="27" fillId="0" borderId="44" xfId="0" applyFont="1" applyBorder="1" applyAlignment="1">
      <alignment horizontal="right" vertical="center"/>
    </xf>
    <xf numFmtId="0" fontId="29" fillId="0" borderId="45" xfId="0" applyFont="1" applyBorder="1" applyAlignment="1">
      <alignment horizontal="center"/>
    </xf>
    <xf numFmtId="0" fontId="27" fillId="0" borderId="45" xfId="0" applyFont="1" applyBorder="1" applyAlignment="1">
      <alignment horizontal="right" vertical="center"/>
    </xf>
    <xf numFmtId="0" fontId="23" fillId="0" borderId="41" xfId="0" applyFont="1" applyBorder="1" applyAlignment="1">
      <alignment horizontal="right" vertical="center" wrapText="1"/>
    </xf>
    <xf numFmtId="0" fontId="31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8" fillId="0" borderId="43" xfId="0" applyFont="1" applyBorder="1" applyAlignment="1">
      <alignment shrinkToFit="1"/>
    </xf>
    <xf numFmtId="0" fontId="8" fillId="0" borderId="17" xfId="0" applyFont="1" applyBorder="1" applyAlignment="1">
      <alignment shrinkToFit="1"/>
    </xf>
    <xf numFmtId="0" fontId="8" fillId="0" borderId="17" xfId="0" applyFont="1" applyBorder="1"/>
    <xf numFmtId="0" fontId="8" fillId="0" borderId="21" xfId="0" applyFont="1" applyBorder="1"/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46" xfId="0" applyFont="1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8" fillId="0" borderId="44" xfId="0" applyFont="1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29" fillId="0" borderId="45" xfId="0" applyFont="1" applyFill="1" applyBorder="1" applyAlignment="1">
      <alignment horizontal="center" vertical="center"/>
    </xf>
    <xf numFmtId="0" fontId="30" fillId="0" borderId="45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1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right" vertical="center"/>
    </xf>
    <xf numFmtId="0" fontId="17" fillId="0" borderId="0" xfId="1" applyFont="1" applyFill="1" applyBorder="1" applyAlignment="1">
      <alignment horizontal="left" vertical="center"/>
    </xf>
  </cellXfs>
  <cellStyles count="3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  <cellStyle name="Normal_1POINTS6" xfId="1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4166" name="Line 1"/>
        <xdr:cNvSpPr>
          <a:spLocks noChangeShapeType="1"/>
        </xdr:cNvSpPr>
      </xdr:nvSpPr>
      <xdr:spPr bwMode="auto">
        <a:xfrm flipH="1">
          <a:off x="199898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4167" name="Line 2"/>
        <xdr:cNvSpPr>
          <a:spLocks noChangeShapeType="1"/>
        </xdr:cNvSpPr>
      </xdr:nvSpPr>
      <xdr:spPr bwMode="auto">
        <a:xfrm flipH="1">
          <a:off x="199898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31</xdr:col>
      <xdr:colOff>63500</xdr:colOff>
      <xdr:row>62</xdr:row>
      <xdr:rowOff>50800</xdr:rowOff>
    </xdr:from>
    <xdr:to>
      <xdr:col>34</xdr:col>
      <xdr:colOff>165100</xdr:colOff>
      <xdr:row>69</xdr:row>
      <xdr:rowOff>63500</xdr:rowOff>
    </xdr:to>
    <xdr:pic>
      <xdr:nvPicPr>
        <xdr:cNvPr id="4168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30900" y="7404100"/>
          <a:ext cx="2400300" cy="812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46</xdr:row>
      <xdr:rowOff>0</xdr:rowOff>
    </xdr:from>
    <xdr:to>
      <xdr:col>33</xdr:col>
      <xdr:colOff>0</xdr:colOff>
      <xdr:row>46</xdr:row>
      <xdr:rowOff>0</xdr:rowOff>
    </xdr:to>
    <xdr:sp macro="" textlink="">
      <xdr:nvSpPr>
        <xdr:cNvPr id="3142" name="Line 1"/>
        <xdr:cNvSpPr>
          <a:spLocks noChangeShapeType="1"/>
        </xdr:cNvSpPr>
      </xdr:nvSpPr>
      <xdr:spPr bwMode="auto">
        <a:xfrm flipH="1">
          <a:off x="20002500" y="55245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33</xdr:col>
      <xdr:colOff>0</xdr:colOff>
      <xdr:row>57</xdr:row>
      <xdr:rowOff>0</xdr:rowOff>
    </xdr:from>
    <xdr:to>
      <xdr:col>33</xdr:col>
      <xdr:colOff>0</xdr:colOff>
      <xdr:row>57</xdr:row>
      <xdr:rowOff>0</xdr:rowOff>
    </xdr:to>
    <xdr:sp macro="" textlink="">
      <xdr:nvSpPr>
        <xdr:cNvPr id="3143" name="Line 2"/>
        <xdr:cNvSpPr>
          <a:spLocks noChangeShapeType="1"/>
        </xdr:cNvSpPr>
      </xdr:nvSpPr>
      <xdr:spPr bwMode="auto">
        <a:xfrm flipH="1">
          <a:off x="20002500" y="6781800"/>
          <a:ext cx="0" cy="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 editAs="oneCell">
    <xdr:from>
      <xdr:col>13</xdr:col>
      <xdr:colOff>10160</xdr:colOff>
      <xdr:row>74</xdr:row>
      <xdr:rowOff>99060</xdr:rowOff>
    </xdr:from>
    <xdr:to>
      <xdr:col>17</xdr:col>
      <xdr:colOff>162560</xdr:colOff>
      <xdr:row>82</xdr:row>
      <xdr:rowOff>50800</xdr:rowOff>
    </xdr:to>
    <xdr:pic>
      <xdr:nvPicPr>
        <xdr:cNvPr id="3144" name="Picture 3" descr="USBSF_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5120" y="8643620"/>
          <a:ext cx="25501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BA54"/>
  <sheetViews>
    <sheetView tabSelected="1" topLeftCell="C1" zoomScale="125" zoomScaleNormal="125" zoomScaleSheetLayoutView="100" zoomScalePageLayoutView="125" workbookViewId="0">
      <selection activeCell="B15" sqref="B1:B1048576"/>
    </sheetView>
  </sheetViews>
  <sheetFormatPr baseColWidth="10" defaultColWidth="9.1640625" defaultRowHeight="15" x14ac:dyDescent="0"/>
  <cols>
    <col min="1" max="1" width="31" style="122" bestFit="1" customWidth="1"/>
    <col min="2" max="2" width="13.1640625" style="2" hidden="1" customWidth="1"/>
    <col min="3" max="3" width="6.6640625" style="10" bestFit="1" customWidth="1"/>
    <col min="4" max="4" width="7.1640625" style="15" bestFit="1" customWidth="1"/>
    <col min="5" max="5" width="5.1640625" style="10" bestFit="1" customWidth="1"/>
    <col min="6" max="6" width="7.1640625" style="15" bestFit="1" customWidth="1"/>
    <col min="7" max="7" width="5.1640625" style="10" bestFit="1" customWidth="1"/>
    <col min="8" max="8" width="7.1640625" style="15" bestFit="1" customWidth="1"/>
    <col min="9" max="9" width="5.1640625" style="10" bestFit="1" customWidth="1"/>
    <col min="10" max="10" width="7.1640625" style="15" bestFit="1" customWidth="1"/>
    <col min="11" max="11" width="8" style="11" bestFit="1" customWidth="1"/>
    <col min="12" max="12" width="7.1640625" style="15" bestFit="1" customWidth="1"/>
    <col min="13" max="13" width="6.6640625" style="10" customWidth="1"/>
    <col min="14" max="14" width="7.1640625" style="15" bestFit="1" customWidth="1"/>
    <col min="15" max="15" width="9.1640625" style="10"/>
    <col min="16" max="16" width="7.1640625" style="15" bestFit="1" customWidth="1"/>
    <col min="17" max="17" width="6.6640625" style="10" bestFit="1" customWidth="1"/>
    <col min="18" max="18" width="7.1640625" style="10" bestFit="1" customWidth="1"/>
    <col min="19" max="19" width="6.5" style="10" bestFit="1" customWidth="1"/>
    <col min="20" max="20" width="7.1640625" style="10" customWidth="1"/>
    <col min="21" max="21" width="10" style="10" customWidth="1"/>
    <col min="22" max="22" width="7.6640625" style="15" customWidth="1"/>
    <col min="23" max="23" width="4.83203125" style="15" bestFit="1" customWidth="1"/>
    <col min="24" max="24" width="18.1640625" style="2" customWidth="1"/>
    <col min="25" max="27" width="9.1640625" style="2"/>
    <col min="28" max="28" width="6.83203125" style="85" bestFit="1" customWidth="1"/>
    <col min="29" max="29" width="4.1640625" style="85" bestFit="1" customWidth="1"/>
    <col min="30" max="30" width="4.33203125" style="85" bestFit="1" customWidth="1"/>
    <col min="31" max="32" width="4" style="85" bestFit="1" customWidth="1"/>
    <col min="33" max="33" width="5.1640625" style="85" customWidth="1"/>
    <col min="34" max="34" width="4.33203125" style="85" bestFit="1" customWidth="1"/>
    <col min="35" max="35" width="4.6640625" style="85" bestFit="1" customWidth="1"/>
    <col min="36" max="36" width="6.33203125" style="85" bestFit="1" customWidth="1"/>
    <col min="37" max="37" width="5" style="85" bestFit="1" customWidth="1"/>
    <col min="38" max="38" width="4.83203125" style="85" bestFit="1" customWidth="1"/>
    <col min="39" max="39" width="7" style="85" bestFit="1" customWidth="1"/>
    <col min="40" max="40" width="5.1640625" style="85" customWidth="1"/>
    <col min="41" max="41" width="6.83203125" style="85" bestFit="1" customWidth="1"/>
    <col min="42" max="43" width="4.33203125" style="85" bestFit="1" customWidth="1"/>
    <col min="44" max="45" width="4.1640625" style="85" bestFit="1" customWidth="1"/>
    <col min="46" max="46" width="5.1640625" style="85" customWidth="1"/>
    <col min="47" max="47" width="4.1640625" style="85" bestFit="1" customWidth="1"/>
    <col min="48" max="48" width="4.6640625" style="85" bestFit="1" customWidth="1"/>
    <col min="49" max="49" width="6.33203125" style="85" bestFit="1" customWidth="1"/>
    <col min="50" max="51" width="4.83203125" style="85" bestFit="1" customWidth="1"/>
    <col min="52" max="52" width="7" style="85" bestFit="1" customWidth="1"/>
    <col min="53" max="16384" width="9.1640625" style="2"/>
  </cols>
  <sheetData>
    <row r="1" spans="1:53" ht="18" thickBot="1">
      <c r="A1" s="134" t="s">
        <v>55</v>
      </c>
      <c r="B1" s="133" t="s">
        <v>57</v>
      </c>
      <c r="C1" s="133" t="s">
        <v>58</v>
      </c>
      <c r="D1" s="150" t="s">
        <v>59</v>
      </c>
      <c r="E1" s="151"/>
      <c r="F1" s="150" t="s">
        <v>60</v>
      </c>
      <c r="G1" s="151"/>
      <c r="H1" s="152" t="s">
        <v>56</v>
      </c>
      <c r="I1" s="153"/>
      <c r="J1" s="144" t="s">
        <v>61</v>
      </c>
      <c r="K1" s="145"/>
    </row>
    <row r="2" spans="1:53" ht="19" thickTop="1" thickBot="1">
      <c r="A2" s="132"/>
      <c r="B2" s="130" t="s">
        <v>62</v>
      </c>
      <c r="C2" s="131">
        <v>42609</v>
      </c>
      <c r="D2" s="148" t="s">
        <v>63</v>
      </c>
      <c r="E2" s="149"/>
      <c r="F2" s="148" t="s">
        <v>64</v>
      </c>
      <c r="G2" s="149"/>
      <c r="H2" s="154">
        <v>70</v>
      </c>
      <c r="I2" s="155"/>
      <c r="J2" s="146" t="s">
        <v>65</v>
      </c>
      <c r="K2" s="147"/>
    </row>
    <row r="3" spans="1:53" s="3" customFormat="1" ht="43.5" customHeight="1" thickBot="1">
      <c r="A3" s="123" t="s">
        <v>0</v>
      </c>
      <c r="B3" s="116" t="s">
        <v>1</v>
      </c>
      <c r="C3" s="117" t="s">
        <v>8</v>
      </c>
      <c r="D3" s="118" t="s">
        <v>3</v>
      </c>
      <c r="E3" s="117" t="s">
        <v>6</v>
      </c>
      <c r="F3" s="118" t="s">
        <v>3</v>
      </c>
      <c r="G3" s="117" t="s">
        <v>7</v>
      </c>
      <c r="H3" s="118" t="s">
        <v>3</v>
      </c>
      <c r="I3" s="117" t="s">
        <v>9</v>
      </c>
      <c r="J3" s="118" t="s">
        <v>3</v>
      </c>
      <c r="K3" s="119" t="s">
        <v>10</v>
      </c>
      <c r="L3" s="118" t="s">
        <v>3</v>
      </c>
      <c r="M3" s="118" t="s">
        <v>53</v>
      </c>
      <c r="N3" s="118" t="s">
        <v>3</v>
      </c>
      <c r="O3" s="117" t="s">
        <v>4</v>
      </c>
      <c r="P3" s="118" t="s">
        <v>3</v>
      </c>
      <c r="Q3" s="117" t="s">
        <v>11</v>
      </c>
      <c r="R3" s="118" t="s">
        <v>3</v>
      </c>
      <c r="S3" s="117" t="s">
        <v>12</v>
      </c>
      <c r="T3" s="118" t="s">
        <v>3</v>
      </c>
      <c r="U3" s="117" t="s">
        <v>2</v>
      </c>
      <c r="V3" s="118" t="s">
        <v>13</v>
      </c>
      <c r="W3" s="118" t="s">
        <v>49</v>
      </c>
      <c r="X3" s="116" t="str">
        <f t="shared" ref="X3:X38" si="0">A3</f>
        <v>Athlete</v>
      </c>
      <c r="AB3" s="68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93"/>
      <c r="AN3" s="86"/>
      <c r="AO3" s="68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93"/>
      <c r="BA3" s="2"/>
    </row>
    <row r="4" spans="1:53" ht="20" customHeight="1" thickBot="1">
      <c r="A4" s="135" t="s">
        <v>66</v>
      </c>
      <c r="B4" s="124" t="s">
        <v>67</v>
      </c>
      <c r="C4" s="125">
        <v>2.61</v>
      </c>
      <c r="D4" s="126">
        <f>IF(C4="",0,IF(B4="M Bobsled",VLOOKUP(C4,Men!D$5:F$66,2),IF(B4="M Skeleton",VLOOKUP(C4,Men!D$5:F$66,3),IF(B4="W Bobsled",VLOOKUP(C4,Women!D$5:F$66,2),IF(B4="W Skeleton",VLOOKUP(C4,Women!D$5:F$66,3),0)))))</f>
        <v>0</v>
      </c>
      <c r="E4" s="125">
        <v>4.59</v>
      </c>
      <c r="F4" s="126">
        <f>IF(E4="",0,IF($B4="M Bobsled",VLOOKUP(E4,Men!G$5:I$66,2),IF($B4="M Skeleton",VLOOKUP(E4,Men!G$5:I$66,3),IF($B4="W Bobsled",VLOOKUP(E4,Women!G$5:I$66,2),IF($B4="W Skeleton",VLOOKUP(E4,Women!G$5:I$66,3),0)))))</f>
        <v>0</v>
      </c>
      <c r="G4" s="125">
        <v>6.56</v>
      </c>
      <c r="H4" s="126">
        <f>IF(G4="",0,IF($B4="M Bobsled",VLOOKUP(G4,Men!J$5:L$66,2),IF($B4="M Skeleton",VLOOKUP(G4,Men!J$5:L$66,3),IF($B4="W Bobsled",VLOOKUP(G4,Women!J$5:L$66,2),IF($B4="W Skeleton",VLOOKUP(G4,Women!J$5:L$66,3),0)))))</f>
        <v>0</v>
      </c>
      <c r="I4" s="125"/>
      <c r="J4" s="126">
        <v>0</v>
      </c>
      <c r="K4" s="127">
        <v>3.94</v>
      </c>
      <c r="L4" s="126">
        <f>IF(K4="",0,IF($B4="M Bobsled",VLOOKUP(K4,Men!P$5:R$66,2),IF($B4="M Skeleton",VLOOKUP(K4,Men!P$5:R$66,3),IF($B4="W Bobsled",VLOOKUP(K4,Women!P$5:R$66,2),IF($B4="W Skeleton",VLOOKUP(K4,Women!P$5:R$66,3),0)))))</f>
        <v>59</v>
      </c>
      <c r="M4" s="125">
        <v>2.14</v>
      </c>
      <c r="N4" s="126">
        <f>IF(M4="",0,IF($B4="M Bobsled",VLOOKUP(M4,Men!S$5:U$68,2),IF($B4="M Skeleton",VLOOKUP(M4,Men!S$5:U$68,3),IF($B4="W Bobsled",VLOOKUP(M4,Women!S$5:U$67,2),IF($B4="W Skeleton",VLOOKUP(M4,Women!S$5:U$67,3),0)))))</f>
        <v>55</v>
      </c>
      <c r="O4" s="125">
        <v>8.66</v>
      </c>
      <c r="P4" s="126">
        <f>IF(O4="",0,IF($B4="M Bobsled",VLOOKUP(O4,Men!V$5:X$67,2),IF($B4="M Skeleton",VLOOKUP(O4,Men!V$5:X$67,3),IF($B4="W Bobsled",VLOOKUP(O4,Women!V$5:X$67,2),IF($B4="W Skeleton",VLOOKUP(O4,Women!V$5:X$67,3),0)))))</f>
        <v>51</v>
      </c>
      <c r="Q4" s="125"/>
      <c r="R4" s="126">
        <f>IF(Q4="",0,IF($B4="M Bobsled",VLOOKUP(Q4,Men!Y$5:AA$67,2),IF($B4="M Skeleton",VLOOKUP(Q4,Men!Y$5:AA$67,3),IF($B4="W Bobsled",VLOOKUP(Q4,Women!Y$5:AA$67,2),IF($B4="W Skeleton",VLOOKUP(Q4,Women!Y$5:AA$67,3),0)))))</f>
        <v>0</v>
      </c>
      <c r="S4" s="125"/>
      <c r="T4" s="126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128">
        <f>IF(B4="M Bobsled",SUM(D4,F4,H4,J4,L4,N4,P4,R4,T4),IF(B4="W Bobsled",SUM(D4,F4,H4,L4,N4,P4,R4,T4),SUM(D4,F4,H4,J4,L4,N4,P4,R4,T4)))</f>
        <v>165</v>
      </c>
      <c r="V4" s="129">
        <v>133</v>
      </c>
      <c r="W4" s="129">
        <v>28</v>
      </c>
      <c r="X4" s="140" t="str">
        <f t="shared" si="0"/>
        <v>Courtney Thorton</v>
      </c>
      <c r="AB4" s="69">
        <v>100</v>
      </c>
      <c r="AC4" s="70">
        <v>2.0499999999999998</v>
      </c>
      <c r="AD4" s="71">
        <v>3.55</v>
      </c>
      <c r="AE4" s="71">
        <v>5.2</v>
      </c>
      <c r="AF4" s="71">
        <v>6.5</v>
      </c>
      <c r="AG4" s="71">
        <v>2.9</v>
      </c>
      <c r="AH4" s="71">
        <v>2.2999999999999998</v>
      </c>
      <c r="AI4" s="71">
        <v>41</v>
      </c>
      <c r="AJ4" s="71">
        <v>18</v>
      </c>
      <c r="AK4" s="71">
        <v>160</v>
      </c>
      <c r="AL4" s="72">
        <v>220</v>
      </c>
      <c r="AM4" s="73">
        <v>100</v>
      </c>
      <c r="AO4" s="69">
        <v>100</v>
      </c>
      <c r="AP4" s="87">
        <v>2.2000000000000002</v>
      </c>
      <c r="AQ4" s="71">
        <v>3.85</v>
      </c>
      <c r="AR4" s="71">
        <v>5.8</v>
      </c>
      <c r="AS4" s="71">
        <v>7.5</v>
      </c>
      <c r="AT4" s="71">
        <v>3.4</v>
      </c>
      <c r="AU4" s="71">
        <v>2.9</v>
      </c>
      <c r="AV4" s="71">
        <v>34</v>
      </c>
      <c r="AW4" s="71">
        <v>15</v>
      </c>
      <c r="AX4" s="71">
        <v>120</v>
      </c>
      <c r="AY4" s="72">
        <v>150</v>
      </c>
      <c r="AZ4" s="73">
        <v>100</v>
      </c>
    </row>
    <row r="5" spans="1:53" ht="20" customHeight="1">
      <c r="A5" s="136" t="s">
        <v>68</v>
      </c>
      <c r="B5" s="17" t="s">
        <v>67</v>
      </c>
      <c r="C5" s="125">
        <v>2.37</v>
      </c>
      <c r="D5" s="13">
        <f>IF(C5="",0,IF(B5="M Bobsled",VLOOKUP(C5,Men!D$5:F$66,2),IF(B5="M Skeleton",VLOOKUP(C5,Men!D$5:F$66,3),IF(B5="W Bobsled",VLOOKUP(C5,Women!D$5:F$66,2),IF(B5="W Skeleton",VLOOKUP(C5,Women!D$5:F$66,3),0)))))</f>
        <v>75</v>
      </c>
      <c r="E5" s="125">
        <v>4.21</v>
      </c>
      <c r="F5" s="13">
        <f>IF(E5="",0,IF($B5="M Bobsled",VLOOKUP(E5,Men!G$5:I$66,2),IF($B5="M Skeleton",VLOOKUP(E5,Men!G$5:I$66,3),IF($B5="W Bobsled",VLOOKUP(E5,Women!G$5:I$66,2),IF($B5="W Skeleton",VLOOKUP(E5,Women!G$5:I$66,3),0)))))</f>
        <v>73</v>
      </c>
      <c r="G5" s="125">
        <v>6.05</v>
      </c>
      <c r="H5" s="13">
        <f>IF(G5="",0,IF($B5="M Bobsled",VLOOKUP(G5,Men!J$5:L$66,2),IF($B5="M Skeleton",VLOOKUP(G5,Men!J$5:L$66,3),IF($B5="W Bobsled",VLOOKUP(G5,Women!J$5:L$66,2),IF($B5="W Skeleton",VLOOKUP(G5,Women!J$5:L$66,3),0)))))</f>
        <v>72</v>
      </c>
      <c r="I5" s="6"/>
      <c r="J5" s="13">
        <f>IF(I5="",0,IF($B5="M Bobsled",VLOOKUP(I5,Men!M$5:O$66,2),IF($B5="M Skeleton",VLOOKUP(I5,Men!M$5:O$66,3),IF($B5="W Bobsled",VLOOKUP(I5,Women!M$5:O$66,2),IF($B5="W Skeleton",VLOOKUP(I5,Women!M$5:O$66,3),0)))))</f>
        <v>0</v>
      </c>
      <c r="K5" s="127">
        <v>3.67</v>
      </c>
      <c r="L5" s="12">
        <f>IF(K5="",0,IF($B5="M Bobsled",VLOOKUP(K5,Men!P$5:R$66,2),IF($B5="M Skeleton",VLOOKUP(K5,Men!P$5:R$66,3),IF($B5="W Bobsled",VLOOKUP(K5,Women!P$5:R$66,2),IF($B5="W Skeleton",VLOOKUP(K5,Women!P$5:R$66,3),0)))))</f>
        <v>80</v>
      </c>
      <c r="M5" s="125">
        <v>2.21</v>
      </c>
      <c r="N5" s="13">
        <f>IF(M5="",0,IF($B5="M Bobsled",VLOOKUP(M5,Men!S$5:U$68,2),IF($B5="M Skeleton",VLOOKUP(M5,Men!S$5:U$68,3),IF($B5="W Bobsled",VLOOKUP(M5,Women!S$5:U$67,2),IF($B5="W Skeleton",VLOOKUP(M5,Women!S$5:U$67,3),0)))))</f>
        <v>58</v>
      </c>
      <c r="O5" s="125">
        <v>8.31</v>
      </c>
      <c r="P5" s="13">
        <f>IF(O5="",0,IF($B5="M Bobsled",VLOOKUP(O5,Men!V$5:X$67,2),IF($B5="M Skeleton",VLOOKUP(O5,Men!V$5:X$67,3),IF($B5="W Bobsled",VLOOKUP(O5,Women!V$5:X$67,2),IF($B5="W Skeleton",VLOOKUP(O5,Women!V$5:X$67,3),0)))))</f>
        <v>0</v>
      </c>
      <c r="Q5" s="6"/>
      <c r="R5" s="13">
        <f>IF(Q5="",0,IF($B5="M Bobsled",VLOOKUP(Q5,Men!Y$5:AA$67,2),IF($B5="M Skeleton",VLOOKUP(Q5,Men!Y$5:AA$67,3),IF($B5="W Bobsled",VLOOKUP(Q5,Women!Y$5:AA$67,2),IF($B5="W Skeleton",VLOOKUP(Q5,Women!Y$5:AA$67,3),0)))))</f>
        <v>0</v>
      </c>
      <c r="S5" s="6"/>
      <c r="T5" s="13">
        <f>IF(S5="",0,IF($B5="M Bobsled",VLOOKUP(S5,Men!AB$5:AD$67,2),IF($B5="M Skeleton",VLOOKUP(S5,Men!AB$5:AD$67,3),IF($B5="W Bobsled",VLOOKUP(S5,Women!AB$5:AD$67,2),IF($B5="W Skeleton",VLOOKUP(S5,Women!AB$5:AD$67,3),0)))))</f>
        <v>0</v>
      </c>
      <c r="U5" s="16">
        <f>IF(B5="M Bobsled",SUM(D5,F5,H5,J5,L5,N5,P5,R5,T5),IF(B5="W Bobsled",SUM(D5,F5,H5,L5,N5,P5,R5,T5),SUM(D5,F5,H5,J5,L5,N5,P5,R5,T5)))</f>
        <v>358</v>
      </c>
      <c r="V5" s="94">
        <v>128</v>
      </c>
      <c r="W5" s="94">
        <v>17</v>
      </c>
      <c r="X5" s="141" t="str">
        <f t="shared" si="0"/>
        <v>Brianna Starley</v>
      </c>
      <c r="AB5" s="69" t="e">
        <f>#REF!-1</f>
        <v>#REF!</v>
      </c>
      <c r="AC5" s="77" t="e">
        <f>#REF!+0.0067</f>
        <v>#REF!</v>
      </c>
      <c r="AD5" s="75" t="e">
        <f>#REF!+0.01</f>
        <v>#REF!</v>
      </c>
      <c r="AE5" s="75" t="e">
        <f>#REF!+0.016</f>
        <v>#REF!</v>
      </c>
      <c r="AF5" s="75" t="e">
        <f>#REF!+0.02</f>
        <v>#REF!</v>
      </c>
      <c r="AG5" s="75" t="e">
        <f>#REF!+0.013</f>
        <v>#REF!</v>
      </c>
      <c r="AH5" s="75" t="e">
        <f>#REF!+0.015</f>
        <v>#REF!</v>
      </c>
      <c r="AI5" s="75" t="e">
        <f>#REF!-0.5</f>
        <v>#REF!</v>
      </c>
      <c r="AJ5" s="75" t="e">
        <f>#REF!-0.2</f>
        <v>#REF!</v>
      </c>
      <c r="AK5" s="75" t="e">
        <f>#REF!-2.5</f>
        <v>#REF!</v>
      </c>
      <c r="AL5" s="76" t="e">
        <f>#REF!-2.5</f>
        <v>#REF!</v>
      </c>
      <c r="AM5" s="73">
        <v>100</v>
      </c>
      <c r="AO5" s="69" t="e">
        <f>#REF!-1</f>
        <v>#REF!</v>
      </c>
      <c r="AP5" s="89" t="e">
        <f>#REF!+0.0067</f>
        <v>#REF!</v>
      </c>
      <c r="AQ5" s="75" t="e">
        <f>#REF!+0.013</f>
        <v>#REF!</v>
      </c>
      <c r="AR5" s="75" t="e">
        <f>#REF!+0.016</f>
        <v>#REF!</v>
      </c>
      <c r="AS5" s="75" t="e">
        <f>#REF!+0.02</f>
        <v>#REF!</v>
      </c>
      <c r="AT5" s="75" t="e">
        <f>#REF!+0.013</f>
        <v>#REF!</v>
      </c>
      <c r="AU5" s="75" t="e">
        <f>#REF!+0.0175</f>
        <v>#REF!</v>
      </c>
      <c r="AV5" s="75" t="e">
        <f>#REF!-0.3</f>
        <v>#REF!</v>
      </c>
      <c r="AW5" s="75" t="e">
        <f>#REF!-0.2</f>
        <v>#REF!</v>
      </c>
      <c r="AX5" s="75">
        <f>AX4-2.5</f>
        <v>117.5</v>
      </c>
      <c r="AY5" s="76" t="e">
        <f>#REF!-2.5</f>
        <v>#REF!</v>
      </c>
      <c r="AZ5" s="73">
        <v>100</v>
      </c>
    </row>
    <row r="6" spans="1:53" ht="20" customHeight="1">
      <c r="A6" s="137" t="s">
        <v>69</v>
      </c>
      <c r="B6" s="17" t="s">
        <v>67</v>
      </c>
      <c r="C6" s="4">
        <v>2.72</v>
      </c>
      <c r="D6" s="13">
        <f>IF(C6="",0,IF(B6="M Bobsled",VLOOKUP(C6,Men!D$5:F$66,2),IF(B6="M Skeleton",VLOOKUP(C6,Men!D$5:F$66,3),IF(B6="W Bobsled",VLOOKUP(C6,Women!D$5:F$66,2),IF(B6="W Skeleton",VLOOKUP(C6,Women!D$5:F$66,3),0)))))</f>
        <v>0</v>
      </c>
      <c r="E6" s="6">
        <v>4.8899999999999997</v>
      </c>
      <c r="F6" s="13">
        <f>IF(E6="",0,IF($B6="M Bobsled",VLOOKUP(E6,Men!G$5:I$66,2),IF($B6="M Skeleton",VLOOKUP(E6,Men!G$5:I$66,3),IF($B6="W Bobsled",VLOOKUP(E6,Women!G$5:I$66,2),IF($B6="W Skeleton",VLOOKUP(E6,Women!G$5:I$66,3),0)))))</f>
        <v>0</v>
      </c>
      <c r="G6" s="6">
        <v>7.08</v>
      </c>
      <c r="H6" s="13">
        <f>IF(G6="",0,IF($B6="M Bobsled",VLOOKUP(G6,Men!J$5:L$66,2),IF($B6="M Skeleton",VLOOKUP(G6,Men!J$5:L$66,3),IF($B6="W Bobsled",VLOOKUP(G6,Women!J$5:L$66,2),IF($B6="W Skeleton",VLOOKUP(G6,Women!J$5:L$66,3),0)))))</f>
        <v>0</v>
      </c>
      <c r="I6" s="6"/>
      <c r="J6" s="13">
        <f>IF(I6="",0,IF($B6="M Bobsled",VLOOKUP(I6,Men!M$5:O$66,2),IF($B6="M Skeleton",VLOOKUP(I6,Men!M$5:O$66,3),IF($B6="W Bobsled",VLOOKUP(I6,Women!M$5:O$66,2),IF($B6="W Skeleton",VLOOKUP(I6,Women!M$5:O$66,3),0)))))</f>
        <v>0</v>
      </c>
      <c r="K6" s="5">
        <v>4.3600000000000003</v>
      </c>
      <c r="L6" s="12">
        <f>IF(K6="",0,IF($B6="M Bobsled",VLOOKUP(K6,Men!P$5:R$66,2),IF($B6="M Skeleton",VLOOKUP(K6,Men!P$5:R$66,3),IF($B6="W Bobsled",VLOOKUP(K6,Women!P$5:R$66,2),IF($B6="W Skeleton",VLOOKUP(K6,Women!P$5:R$66,3),0)))))</f>
        <v>0</v>
      </c>
      <c r="M6" s="6">
        <v>1.58</v>
      </c>
      <c r="N6" s="13">
        <f>IF(M6="",0,IF($B6="M Bobsled",VLOOKUP(M6,Men!S$5:U$68,2),IF($B6="M Skeleton",VLOOKUP(M6,Men!S$5:U$68,3),IF($B6="W Bobsled",VLOOKUP(M6,Women!S$5:U$67,2),IF($B6="W Skeleton",VLOOKUP(M6,Women!S$5:U$67,3),0)))))</f>
        <v>0</v>
      </c>
      <c r="O6" s="6">
        <v>6.26</v>
      </c>
      <c r="P6" s="13">
        <f>IF(O6="",0,IF($B6="M Bobsled",VLOOKUP(O6,Men!V$5:X$67,2),IF($B6="M Skeleton",VLOOKUP(O6,Men!V$5:X$67,3),IF($B6="W Bobsled",VLOOKUP(O6,Women!V$5:X$67,2),IF($B6="W Skeleton",VLOOKUP(O6,Women!V$5:X$67,3),0)))))</f>
        <v>0</v>
      </c>
      <c r="Q6" s="6"/>
      <c r="R6" s="13">
        <f>IF(Q6="",0,IF($B6="M Bobsled",VLOOKUP(Q6,Men!Y$5:AA$67,2),IF($B6="M Skeleton",VLOOKUP(Q6,Men!Y$5:AA$67,3),IF($B6="W Bobsled",VLOOKUP(Q6,Women!Y$5:AA$67,2),IF($B6="W Skeleton",VLOOKUP(Q6,Women!Y$5:AA$67,3),0)))))</f>
        <v>0</v>
      </c>
      <c r="S6" s="6"/>
      <c r="T6" s="13">
        <f>IF(S6="",0,IF($B6="M Bobsled",VLOOKUP(S6,Men!AB$5:AD$67,2),IF($B6="M Skeleton",VLOOKUP(S6,Men!AB$5:AD$67,3),IF($B6="W Bobsled",VLOOKUP(S6,Women!AB$5:AD$67,2),IF($B6="W Skeleton",VLOOKUP(S6,Women!AB$5:AD$67,3),0)))))</f>
        <v>0</v>
      </c>
      <c r="U6" s="16">
        <f t="shared" ref="U6:U43" si="1">IF(B6="M Bobsled",SUM(D6,F6,J6,L6,N6,P6,R6,T6),IF(B6="W Bobsled",SUM(D6,F6,H6,L6,N6,P6,R6,T6),SUM(D6,F6,H6,J6,L6,N6,P6,R6,T6)))</f>
        <v>0</v>
      </c>
      <c r="V6" s="94">
        <v>130</v>
      </c>
      <c r="W6" s="94">
        <v>14</v>
      </c>
      <c r="X6" s="141" t="str">
        <f t="shared" si="0"/>
        <v>Zoe Moore</v>
      </c>
      <c r="AB6" s="69" t="e">
        <f>#REF!-1</f>
        <v>#REF!</v>
      </c>
      <c r="AC6" s="74" t="e">
        <f>#REF!+0.0067</f>
        <v>#REF!</v>
      </c>
      <c r="AD6" s="75" t="e">
        <f>#REF!+0.013</f>
        <v>#REF!</v>
      </c>
      <c r="AE6" s="75" t="e">
        <f>#REF!+0.016</f>
        <v>#REF!</v>
      </c>
      <c r="AF6" s="75" t="e">
        <f>#REF!+0.02</f>
        <v>#REF!</v>
      </c>
      <c r="AG6" s="75" t="e">
        <f>#REF!+0.013</f>
        <v>#REF!</v>
      </c>
      <c r="AH6" s="75" t="e">
        <f>#REF!+0.015</f>
        <v>#REF!</v>
      </c>
      <c r="AI6" s="75" t="e">
        <f>#REF!-0.5</f>
        <v>#REF!</v>
      </c>
      <c r="AJ6" s="75" t="e">
        <f>#REF!-0.2</f>
        <v>#REF!</v>
      </c>
      <c r="AK6" s="75"/>
      <c r="AL6" s="76" t="e">
        <f>#REF!-2.5</f>
        <v>#REF!</v>
      </c>
      <c r="AM6" s="73">
        <v>99</v>
      </c>
      <c r="AO6" s="69" t="e">
        <f>#REF!-1</f>
        <v>#REF!</v>
      </c>
      <c r="AP6" s="88" t="e">
        <f>#REF!+0.0067</f>
        <v>#REF!</v>
      </c>
      <c r="AQ6" s="75" t="e">
        <f>#REF!+0.013</f>
        <v>#REF!</v>
      </c>
      <c r="AR6" s="75" t="e">
        <f>#REF!+0.016</f>
        <v>#REF!</v>
      </c>
      <c r="AS6" s="75" t="e">
        <f>#REF!+0.02</f>
        <v>#REF!</v>
      </c>
      <c r="AT6" s="75" t="e">
        <f>#REF!+0.013</f>
        <v>#REF!</v>
      </c>
      <c r="AU6" s="75" t="e">
        <f>#REF!+0.0175</f>
        <v>#REF!</v>
      </c>
      <c r="AV6" s="75" t="e">
        <f>#REF!-0.3</f>
        <v>#REF!</v>
      </c>
      <c r="AW6" s="75" t="e">
        <f>#REF!-0.2</f>
        <v>#REF!</v>
      </c>
      <c r="AX6" s="75">
        <f>AX5-2.5</f>
        <v>115</v>
      </c>
      <c r="AY6" s="76" t="e">
        <f>#REF!-2.5</f>
        <v>#REF!</v>
      </c>
      <c r="AZ6" s="73">
        <v>99</v>
      </c>
    </row>
    <row r="7" spans="1:53" ht="20" customHeight="1">
      <c r="A7" s="137" t="s">
        <v>70</v>
      </c>
      <c r="B7" s="17" t="s">
        <v>67</v>
      </c>
      <c r="C7" s="4">
        <v>2.85</v>
      </c>
      <c r="D7" s="13">
        <f>IF(C7="",0,IF(B7="M Bobsled",VLOOKUP(C7,Men!D$5:F$66,2),IF(B7="M Skeleton",VLOOKUP(C7,Men!D$5:F$66,3),IF(B7="W Bobsled",VLOOKUP(C7,Women!D$5:F$66,2),IF(B7="W Skeleton",VLOOKUP(C7,Women!D$5:F$66,3),0)))))</f>
        <v>0</v>
      </c>
      <c r="E7" s="6">
        <v>5.15</v>
      </c>
      <c r="F7" s="13">
        <f>IF(E7="",0,IF($B7="M Bobsled",VLOOKUP(E7,Men!G$5:I$66,2),IF($B7="M Skeleton",VLOOKUP(E7,Men!G$5:I$66,3),IF($B7="W Bobsled",VLOOKUP(E7,Women!G$5:I$66,2),IF($B7="W Skeleton",VLOOKUP(E7,Women!G$5:I$66,3),0)))))</f>
        <v>0</v>
      </c>
      <c r="G7" s="6">
        <v>7.5</v>
      </c>
      <c r="H7" s="13">
        <f>IF(G7="",0,IF($B7="M Bobsled",VLOOKUP(G7,Men!J$5:L$66,2),IF($B7="M Skeleton",VLOOKUP(G7,Men!J$5:L$66,3),IF($B7="W Bobsled",VLOOKUP(G7,Women!J$5:L$66,2),IF($B7="W Skeleton",VLOOKUP(G7,Women!J$5:L$66,3),0)))))</f>
        <v>0</v>
      </c>
      <c r="I7" s="6"/>
      <c r="J7" s="13">
        <f>IF(I7="",0,IF($B7="M Bobsled",VLOOKUP(I7,Men!M$5:O$66,2),IF($B7="M Skeleton",VLOOKUP(I7,Men!M$5:O$66,3),IF($B7="W Bobsled",VLOOKUP(I7,Women!M$5:O$66,2),IF($B7="W Skeleton",VLOOKUP(I7,Women!M$5:O$66,3),0)))))</f>
        <v>0</v>
      </c>
      <c r="K7" s="5">
        <v>4.6500000000000004</v>
      </c>
      <c r="L7" s="12">
        <f>IF(K7="",0,IF($B7="M Bobsled",VLOOKUP(K7,Men!P$5:R$66,2),IF($B7="M Skeleton",VLOOKUP(K7,Men!P$5:R$66,3),IF($B7="W Bobsled",VLOOKUP(K7,Women!P$5:R$66,2),IF($B7="W Skeleton",VLOOKUP(K7,Women!P$5:R$66,3),0)))))</f>
        <v>0</v>
      </c>
      <c r="M7" s="6">
        <v>1.86</v>
      </c>
      <c r="N7" s="13">
        <f>IF(M7="",0,IF($B7="M Bobsled",VLOOKUP(M7,Men!S$5:U$68,2),IF($B7="M Skeleton",VLOOKUP(M7,Men!S$5:U$68,3),IF($B7="W Bobsled",VLOOKUP(M7,Women!S$5:U$67,2),IF($B7="W Skeleton",VLOOKUP(M7,Women!S$5:U$67,3),0)))))</f>
        <v>0</v>
      </c>
      <c r="O7" s="6">
        <v>7.24</v>
      </c>
      <c r="P7" s="13">
        <f>IF(O7="",0,IF($B7="M Bobsled",VLOOKUP(O7,Men!V$5:X$67,2),IF($B7="M Skeleton",VLOOKUP(O7,Men!V$5:X$67,3),IF($B7="W Bobsled",VLOOKUP(O7,Women!V$5:X$67,2),IF($B7="W Skeleton",VLOOKUP(O7,Women!V$5:X$67,3),0)))))</f>
        <v>0</v>
      </c>
      <c r="Q7" s="6"/>
      <c r="R7" s="13">
        <f>IF(Q7="",0,IF($B7="M Bobsled",VLOOKUP(Q7,Men!Y$5:AA$67,2),IF($B7="M Skeleton",VLOOKUP(Q7,Men!Y$5:AA$67,3),IF($B7="W Bobsled",VLOOKUP(Q7,Women!Y$5:AA$67,2),IF($B7="W Skeleton",VLOOKUP(Q7,Women!Y$5:AA$67,3),0)))))</f>
        <v>0</v>
      </c>
      <c r="S7" s="6"/>
      <c r="T7" s="13">
        <f>IF(S7="",0,IF($B7="M Bobsled",VLOOKUP(S7,Men!AB$5:AD$67,2),IF($B7="M Skeleton",VLOOKUP(S7,Men!AB$5:AD$67,3),IF($B7="W Bobsled",VLOOKUP(S7,Women!AB$5:AD$67,2),IF($B7="W Skeleton",VLOOKUP(S7,Women!AB$5:AD$67,3),0)))))</f>
        <v>0</v>
      </c>
      <c r="U7" s="16">
        <f t="shared" si="1"/>
        <v>0</v>
      </c>
      <c r="V7" s="94">
        <v>140</v>
      </c>
      <c r="W7" s="94">
        <v>16</v>
      </c>
      <c r="X7" s="141" t="str">
        <f t="shared" si="0"/>
        <v>Natalie Huber</v>
      </c>
      <c r="AB7" s="69" t="e">
        <f>#REF!-1</f>
        <v>#REF!</v>
      </c>
      <c r="AC7" s="74" t="e">
        <f>#REF!+0.0067</f>
        <v>#REF!</v>
      </c>
      <c r="AD7" s="75" t="e">
        <f>#REF!+0.013</f>
        <v>#REF!</v>
      </c>
      <c r="AE7" s="75" t="e">
        <f>#REF!+0.016</f>
        <v>#REF!</v>
      </c>
      <c r="AF7" s="75" t="e">
        <f>#REF!+0.02</f>
        <v>#REF!</v>
      </c>
      <c r="AG7" s="75" t="e">
        <f>#REF!+0.013</f>
        <v>#REF!</v>
      </c>
      <c r="AH7" s="75" t="e">
        <f>#REF!+0.015</f>
        <v>#REF!</v>
      </c>
      <c r="AI7" s="75" t="e">
        <f>#REF!-0.5</f>
        <v>#REF!</v>
      </c>
      <c r="AJ7" s="75" t="e">
        <f>#REF!-0.2</f>
        <v>#REF!</v>
      </c>
      <c r="AK7" s="75" t="e">
        <f>AK6+#REF!-2.5</f>
        <v>#REF!</v>
      </c>
      <c r="AL7" s="76" t="e">
        <f>#REF!-2.5</f>
        <v>#REF!</v>
      </c>
      <c r="AM7" s="73">
        <v>99</v>
      </c>
      <c r="AO7" s="69" t="e">
        <f>#REF!-1</f>
        <v>#REF!</v>
      </c>
      <c r="AP7" s="88" t="e">
        <f>#REF!+0.0067</f>
        <v>#REF!</v>
      </c>
      <c r="AQ7" s="75" t="e">
        <f>#REF!+0.013</f>
        <v>#REF!</v>
      </c>
      <c r="AR7" s="75" t="e">
        <f>#REF!+0.016</f>
        <v>#REF!</v>
      </c>
      <c r="AS7" s="75" t="e">
        <f>#REF!+0.02</f>
        <v>#REF!</v>
      </c>
      <c r="AT7" s="75" t="e">
        <f>#REF!+0.013</f>
        <v>#REF!</v>
      </c>
      <c r="AU7" s="75" t="e">
        <f>#REF!+0.0175</f>
        <v>#REF!</v>
      </c>
      <c r="AV7" s="75" t="e">
        <f>#REF!-0.3</f>
        <v>#REF!</v>
      </c>
      <c r="AW7" s="75" t="e">
        <f>#REF!-0.2</f>
        <v>#REF!</v>
      </c>
      <c r="AX7" s="75">
        <f>AX6-2.5</f>
        <v>112.5</v>
      </c>
      <c r="AY7" s="76" t="e">
        <f>#REF!-2.5</f>
        <v>#REF!</v>
      </c>
      <c r="AZ7" s="73">
        <v>99</v>
      </c>
    </row>
    <row r="8" spans="1:53" ht="20" customHeight="1">
      <c r="A8" s="138" t="s">
        <v>71</v>
      </c>
      <c r="B8" s="17" t="s">
        <v>67</v>
      </c>
      <c r="C8" s="4">
        <v>2.77</v>
      </c>
      <c r="D8" s="13">
        <f>IF(C8="",0,IF(B8="M Bobsled",VLOOKUP(C8,Men!D$5:F$66,2),IF(B8="M Skeleton",VLOOKUP(C8,Men!D$5:F$66,3),IF(B8="W Bobsled",VLOOKUP(C8,Women!D$5:F$66,2),IF(B8="W Skeleton",VLOOKUP(C8,Women!D$5:F$66,3),0)))))</f>
        <v>0</v>
      </c>
      <c r="E8" s="6">
        <v>5.01</v>
      </c>
      <c r="F8" s="13">
        <f>IF(E8="",0,IF($B8="M Bobsled",VLOOKUP(E8,Men!G$5:I$66,2),IF($B8="M Skeleton",VLOOKUP(E8,Men!G$5:I$66,3),IF($B8="W Bobsled",VLOOKUP(E8,Women!G$5:I$66,2),IF($B8="W Skeleton",VLOOKUP(E8,Women!G$5:I$66,3),0)))))</f>
        <v>0</v>
      </c>
      <c r="G8" s="6">
        <v>7.29</v>
      </c>
      <c r="H8" s="13">
        <f>IF(G8="",0,IF($B8="M Bobsled",VLOOKUP(G8,Men!J$5:L$66,2),IF($B8="M Skeleton",VLOOKUP(G8,Men!J$5:L$66,3),IF($B8="W Bobsled",VLOOKUP(G8,Women!J$5:L$66,2),IF($B8="W Skeleton",VLOOKUP(G8,Women!J$5:L$66,3),0)))))</f>
        <v>0</v>
      </c>
      <c r="I8" s="6"/>
      <c r="J8" s="13">
        <f>IF(I8="",0,IF($B8="M Bobsled",VLOOKUP(I8,Men!M$5:O$66,2),IF($B8="M Skeleton",VLOOKUP(I8,Men!M$5:O$66,3),IF($B8="W Bobsled",VLOOKUP(I8,Women!M$5:O$66,2),IF($B8="W Skeleton",VLOOKUP(I8,Women!M$5:O$66,3),0)))))</f>
        <v>0</v>
      </c>
      <c r="K8" s="5">
        <v>4.5199999999999996</v>
      </c>
      <c r="L8" s="12">
        <f>IF(K8="",0,IF($B8="M Bobsled",VLOOKUP(K8,Men!P$5:R$66,2),IF($B8="M Skeleton",VLOOKUP(K8,Men!P$5:R$66,3),IF($B8="W Bobsled",VLOOKUP(K8,Women!P$5:R$66,2),IF($B8="W Skeleton",VLOOKUP(K8,Women!P$5:R$66,3),0)))))</f>
        <v>0</v>
      </c>
      <c r="M8" s="6">
        <v>1.96</v>
      </c>
      <c r="N8" s="13">
        <f>IF(M8="",0,IF($B8="M Bobsled",VLOOKUP(M8,Men!S$5:U$68,2),IF($B8="M Skeleton",VLOOKUP(M8,Men!S$5:U$68,3),IF($B8="W Bobsled",VLOOKUP(M8,Women!S$5:U$67,2),IF($B8="W Skeleton",VLOOKUP(M8,Women!S$5:U$67,3),0)))))</f>
        <v>0</v>
      </c>
      <c r="O8" s="6">
        <v>6.52</v>
      </c>
      <c r="P8" s="13">
        <f>IF(O8="",0,IF($B8="M Bobsled",VLOOKUP(O8,Men!V$5:X$67,2),IF($B8="M Skeleton",VLOOKUP(O8,Men!V$5:X$67,3),IF($B8="W Bobsled",VLOOKUP(O8,Women!V$5:X$67,2),IF($B8="W Skeleton",VLOOKUP(O8,Women!V$5:X$67,3),0)))))</f>
        <v>0</v>
      </c>
      <c r="Q8" s="6"/>
      <c r="R8" s="13">
        <f>IF(Q8="",0,IF($B8="M Bobsled",VLOOKUP(Q8,Men!Y$5:AA$67,2),IF($B8="M Skeleton",VLOOKUP(Q8,Men!Y$5:AA$67,3),IF($B8="W Bobsled",VLOOKUP(Q8,Women!Y$5:AA$67,2),IF($B8="W Skeleton",VLOOKUP(Q8,Women!Y$5:AA$67,3),0)))))</f>
        <v>0</v>
      </c>
      <c r="S8" s="6"/>
      <c r="T8" s="13">
        <f>IF(S8="",0,IF($B8="M Bobsled",VLOOKUP(S8,Men!AB$5:AD$67,2),IF($B8="M Skeleton",VLOOKUP(S8,Men!AB$5:AD$67,3),IF($B8="W Bobsled",VLOOKUP(S8,Women!AB$5:AD$67,2),IF($B8="W Skeleton",VLOOKUP(S8,Women!AB$5:AD$67,3),0)))))</f>
        <v>0</v>
      </c>
      <c r="U8" s="16">
        <f t="shared" si="1"/>
        <v>0</v>
      </c>
      <c r="V8" s="94">
        <v>120</v>
      </c>
      <c r="W8" s="94">
        <v>16</v>
      </c>
      <c r="X8" s="141" t="str">
        <f t="shared" si="0"/>
        <v>Shea Fenton</v>
      </c>
      <c r="AB8" s="69" t="e">
        <f>#REF!-1</f>
        <v>#REF!</v>
      </c>
      <c r="AC8" s="77" t="e">
        <f>#REF!+0.0067</f>
        <v>#REF!</v>
      </c>
      <c r="AD8" s="75" t="e">
        <f>#REF!+0.013</f>
        <v>#REF!</v>
      </c>
      <c r="AE8" s="75" t="e">
        <f>#REF!+0.016</f>
        <v>#REF!</v>
      </c>
      <c r="AF8" s="75" t="e">
        <f>#REF!+0.02</f>
        <v>#REF!</v>
      </c>
      <c r="AG8" s="75" t="e">
        <f>#REF!+0.013</f>
        <v>#REF!</v>
      </c>
      <c r="AH8" s="75" t="e">
        <f>#REF!+0.015</f>
        <v>#REF!</v>
      </c>
      <c r="AI8" s="75" t="e">
        <f>#REF!-0.5</f>
        <v>#REF!</v>
      </c>
      <c r="AJ8" s="75" t="e">
        <f>#REF!-0.2</f>
        <v>#REF!</v>
      </c>
      <c r="AK8" s="75" t="e">
        <f>#REF!-2.5</f>
        <v>#REF!</v>
      </c>
      <c r="AL8" s="76" t="e">
        <f>#REF!-2.5</f>
        <v>#REF!</v>
      </c>
      <c r="AM8" s="73">
        <v>98</v>
      </c>
      <c r="AO8" s="69" t="e">
        <f>#REF!-1</f>
        <v>#REF!</v>
      </c>
      <c r="AP8" s="89" t="e">
        <f>#REF!+0.0067</f>
        <v>#REF!</v>
      </c>
      <c r="AQ8" s="75" t="e">
        <f>#REF!+0.013</f>
        <v>#REF!</v>
      </c>
      <c r="AR8" s="75" t="e">
        <f>#REF!+0.016</f>
        <v>#REF!</v>
      </c>
      <c r="AS8" s="75" t="e">
        <f>#REF!+0.02</f>
        <v>#REF!</v>
      </c>
      <c r="AT8" s="75" t="e">
        <f>#REF!+0.013</f>
        <v>#REF!</v>
      </c>
      <c r="AU8" s="75" t="e">
        <f>#REF!+0.0175</f>
        <v>#REF!</v>
      </c>
      <c r="AV8" s="75" t="e">
        <f>#REF!-0.3</f>
        <v>#REF!</v>
      </c>
      <c r="AW8" s="75" t="e">
        <f>#REF!-0.2</f>
        <v>#REF!</v>
      </c>
      <c r="AX8" s="75">
        <f>AX7-2.5</f>
        <v>110</v>
      </c>
      <c r="AY8" s="76" t="e">
        <f>#REF!-2.5</f>
        <v>#REF!</v>
      </c>
      <c r="AZ8" s="73">
        <v>98</v>
      </c>
    </row>
    <row r="9" spans="1:53" ht="20" customHeight="1">
      <c r="A9" s="137"/>
      <c r="B9" s="17"/>
      <c r="C9" s="4"/>
      <c r="D9" s="13">
        <f>IF(C9="",0,IF(B9="M Bobsled",VLOOKUP(C9,Men!D$5:F$66,2),IF(B9="M Skeleton",VLOOKUP(C9,Men!D$5:F$66,3),IF(B9="W Bobsled",VLOOKUP(C9,Women!D$5:F$66,2),IF(B9="W Skeleton",VLOOKUP(C9,Women!D$5:F$66,3),0)))))</f>
        <v>0</v>
      </c>
      <c r="E9" s="6"/>
      <c r="F9" s="13">
        <f>IF(E9="",0,IF($B9="M Bobsled",VLOOKUP(E9,Men!G$5:I$66,2),IF($B9="M Skeleton",VLOOKUP(E9,Men!G$5:I$66,3),IF($B9="W Bobsled",VLOOKUP(E9,Women!G$5:I$66,2),IF($B9="W Skeleton",VLOOKUP(E9,Women!G$5:I$66,3),0)))))</f>
        <v>0</v>
      </c>
      <c r="G9" s="6"/>
      <c r="H9" s="13">
        <f>IF(G9="",0,IF($B9="M Bobsled",VLOOKUP(G9,Men!J$5:L$66,2),IF($B9="M Skeleton",VLOOKUP(G9,Men!J$5:L$66,3),IF($B9="W Bobsled",VLOOKUP(G9,Women!J$5:L$66,2),IF($B9="W Skeleton",VLOOKUP(G9,Women!J$5:L$66,3),0)))))</f>
        <v>0</v>
      </c>
      <c r="I9" s="6"/>
      <c r="J9" s="13">
        <f>IF(I9="",0,IF($B9="M Bobsled",VLOOKUP(I9,Men!M$5:O$66,2),IF($B9="M Skeleton",VLOOKUP(I9,Men!M$5:O$66,3),IF($B9="W Bobsled",VLOOKUP(I9,Women!M$5:O$66,2),IF($B9="W Skeleton",VLOOKUP(I9,Women!M$5:O$66,3),0)))))</f>
        <v>0</v>
      </c>
      <c r="K9" s="5"/>
      <c r="L9" s="12">
        <f>IF(K9="",0,IF($B9="M Bobsled",VLOOKUP(K9,Men!P$5:R$66,2),IF($B9="M Skeleton",VLOOKUP(K9,Men!P$5:R$66,3),IF($B9="W Bobsled",VLOOKUP(K9,Women!P$5:R$66,2),IF($B9="W Skeleton",VLOOKUP(K9,Women!P$5:R$66,3),0)))))</f>
        <v>0</v>
      </c>
      <c r="M9" s="6"/>
      <c r="N9" s="13">
        <f>IF(M9="",0,IF($B9="M Bobsled",VLOOKUP(M9,Men!S$5:U$68,2),IF($B9="M Skeleton",VLOOKUP(M9,Men!S$5:U$68,3),IF($B9="W Bobsled",VLOOKUP(M9,Women!S$5:U$67,2),IF($B9="W Skeleton",VLOOKUP(M9,Women!S$5:U$67,3),0)))))</f>
        <v>0</v>
      </c>
      <c r="O9" s="6"/>
      <c r="P9" s="13">
        <f>IF(O9="",0,IF($B9="M Bobsled",VLOOKUP(O9,Men!V$5:X$67,2),IF($B9="M Skeleton",VLOOKUP(O9,Men!V$5:X$67,3),IF($B9="W Bobsled",VLOOKUP(O9,Women!V$5:X$67,2),IF($B9="W Skeleton",VLOOKUP(O9,Women!V$5:X$67,3),0)))))</f>
        <v>0</v>
      </c>
      <c r="Q9" s="6"/>
      <c r="R9" s="13">
        <f>IF(Q9="",0,IF($B9="M Bobsled",VLOOKUP(Q9,Men!Y$5:AA$67,2),IF($B9="M Skeleton",VLOOKUP(Q9,Men!Y$5:AA$67,3),IF($B9="W Bobsled",VLOOKUP(Q9,Women!Y$5:AA$67,2),IF($B9="W Skeleton",VLOOKUP(Q9,Women!Y$5:AA$67,3),0)))))</f>
        <v>0</v>
      </c>
      <c r="S9" s="6"/>
      <c r="T9" s="13">
        <f>IF(S9="",0,IF($B9="M Bobsled",VLOOKUP(S9,Men!AB$5:AD$67,2),IF($B9="M Skeleton",VLOOKUP(S9,Men!AB$5:AD$67,3),IF($B9="W Bobsled",VLOOKUP(S9,Women!AB$5:AD$67,2),IF($B9="W Skeleton",VLOOKUP(S9,Women!AB$5:AD$67,3),0)))))</f>
        <v>0</v>
      </c>
      <c r="U9" s="16">
        <f t="shared" si="1"/>
        <v>0</v>
      </c>
      <c r="V9" s="94"/>
      <c r="W9" s="94"/>
      <c r="X9" s="141">
        <f t="shared" si="0"/>
        <v>0</v>
      </c>
      <c r="AB9" s="69" t="e">
        <f t="shared" ref="AB9:AB43" si="2">AB8-1</f>
        <v>#REF!</v>
      </c>
      <c r="AC9" s="74" t="e">
        <f t="shared" ref="AC9:AC53" si="3">AC8+0.0067</f>
        <v>#REF!</v>
      </c>
      <c r="AD9" s="75" t="e">
        <f t="shared" ref="AD9:AD53" si="4">AD8+0.013</f>
        <v>#REF!</v>
      </c>
      <c r="AE9" s="75" t="e">
        <f t="shared" ref="AE9:AE53" si="5">AE8+0.016</f>
        <v>#REF!</v>
      </c>
      <c r="AF9" s="75" t="e">
        <f t="shared" ref="AF9:AF53" si="6">AF8+0.02</f>
        <v>#REF!</v>
      </c>
      <c r="AG9" s="75" t="e">
        <f t="shared" ref="AG9:AG53" si="7">AG8+0.013</f>
        <v>#REF!</v>
      </c>
      <c r="AH9" s="75" t="e">
        <f t="shared" ref="AH9:AH53" si="8">AH8+0.015</f>
        <v>#REF!</v>
      </c>
      <c r="AI9" s="75" t="e">
        <f t="shared" ref="AI9:AI26" si="9">AI8-0.5</f>
        <v>#REF!</v>
      </c>
      <c r="AJ9" s="75" t="e">
        <f t="shared" ref="AJ9:AJ10" si="10">AJ8-0.2</f>
        <v>#REF!</v>
      </c>
      <c r="AK9" s="75"/>
      <c r="AL9" s="76" t="e">
        <f t="shared" ref="AL9:AL16" si="11">AL8-2.5</f>
        <v>#REF!</v>
      </c>
      <c r="AM9" s="73">
        <v>98</v>
      </c>
      <c r="AO9" s="69" t="e">
        <f t="shared" ref="AO9:AO43" si="12">AO8-1</f>
        <v>#REF!</v>
      </c>
      <c r="AP9" s="88" t="e">
        <f t="shared" ref="AP9:AP53" si="13">AP8+0.0067</f>
        <v>#REF!</v>
      </c>
      <c r="AQ9" s="75" t="e">
        <f t="shared" ref="AQ9:AQ53" si="14">AQ8+0.013</f>
        <v>#REF!</v>
      </c>
      <c r="AR9" s="75" t="e">
        <f t="shared" ref="AR9:AR53" si="15">AR8+0.016</f>
        <v>#REF!</v>
      </c>
      <c r="AS9" s="75" t="e">
        <f t="shared" ref="AS9:AS53" si="16">AS8+0.02</f>
        <v>#REF!</v>
      </c>
      <c r="AT9" s="75" t="e">
        <f t="shared" ref="AT9:AT53" si="17">AT8+0.013</f>
        <v>#REF!</v>
      </c>
      <c r="AU9" s="75" t="e">
        <f t="shared" ref="AU9:AU53" si="18">AU8+0.0175</f>
        <v>#REF!</v>
      </c>
      <c r="AV9" s="75" t="e">
        <f t="shared" ref="AV9:AV53" si="19">AV8-0.3</f>
        <v>#REF!</v>
      </c>
      <c r="AW9" s="75" t="e">
        <f t="shared" ref="AW9:AW15" si="20">AW8-0.2</f>
        <v>#REF!</v>
      </c>
      <c r="AX9" s="75"/>
      <c r="AY9" s="76" t="e">
        <f t="shared" ref="AY9:AY23" si="21">AY8-2.5</f>
        <v>#REF!</v>
      </c>
      <c r="AZ9" s="73">
        <v>98</v>
      </c>
    </row>
    <row r="10" spans="1:53" ht="20" customHeight="1">
      <c r="A10" s="137" t="s">
        <v>72</v>
      </c>
      <c r="B10" s="17" t="s">
        <v>73</v>
      </c>
      <c r="C10" s="4">
        <v>2.36</v>
      </c>
      <c r="D10" s="13">
        <f>IF(C10="",0,IF(B10="M Bobsled",VLOOKUP(C10,Men!D$5:F$66,2),IF(B10="M Skeleton",VLOOKUP(C10,Men!D$5:F$66,3),IF(B10="W Bobsled",VLOOKUP(C10,Women!D$5:F$66,2),IF(B10="W Skeleton",VLOOKUP(C10,Women!D$5:F$66,3),0)))))</f>
        <v>54</v>
      </c>
      <c r="E10" s="6">
        <v>4.1399999999999997</v>
      </c>
      <c r="F10" s="13">
        <f>IF(E10="",0,IF($B10="M Bobsled",VLOOKUP(E10,Men!G$5:I$66,2),IF($B10="M Skeleton",VLOOKUP(E10,Men!G$5:I$66,3),IF($B10="W Bobsled",VLOOKUP(E10,Women!G$5:I$66,2),IF($B10="W Skeleton",VLOOKUP(E10,Women!G$5:I$66,3),0)))))</f>
        <v>55</v>
      </c>
      <c r="G10" s="6">
        <v>5.92</v>
      </c>
      <c r="H10" s="13">
        <f>IF(G10="",0,IF($B10="M Bobsled",VLOOKUP(G10,Men!J$5:L$66,2),IF($B10="M Skeleton",VLOOKUP(G10,Men!J$5:L$66,3),IF($B10="W Bobsled",VLOOKUP(G10,Women!J$5:L$66,2),IF($B10="W Skeleton",VLOOKUP(G10,Women!J$5:L$66,3),0)))))</f>
        <v>0</v>
      </c>
      <c r="I10" s="6"/>
      <c r="J10" s="13">
        <f>IF(I10="",0,IF($B10="M Bobsled",VLOOKUP(I10,Men!M$5:O$66,2),IF($B10="M Skeleton",VLOOKUP(I10,Men!M$5:O$66,3),IF($B10="W Bobsled",VLOOKUP(I10,Women!M$5:O$66,2),IF($B10="W Skeleton",VLOOKUP(I10,Women!M$5:O$66,3),0)))))</f>
        <v>0</v>
      </c>
      <c r="K10" s="5">
        <v>3.56</v>
      </c>
      <c r="L10" s="12">
        <f>IF(K10="",0,IF($B10="M Bobsled",VLOOKUP(K10,Men!P$5:R$66,2),IF($B10="M Skeleton",VLOOKUP(K10,Men!P$5:R$66,3),IF($B10="W Bobsled",VLOOKUP(K10,Women!P$5:R$66,2),IF($B10="W Skeleton",VLOOKUP(K10,Women!P$5:R$66,3),0)))))</f>
        <v>50</v>
      </c>
      <c r="M10" s="6">
        <v>2.36</v>
      </c>
      <c r="N10" s="13">
        <f>IF(M10="",0,IF($B10="M Bobsled",VLOOKUP(M10,Men!S$5:U$68,2),IF($B10="M Skeleton",VLOOKUP(M10,Men!S$5:U$68,3),IF($B10="W Bobsled",VLOOKUP(M10,Women!S$5:U$67,2),IF($B10="W Skeleton",VLOOKUP(M10,Women!S$5:U$67,3),0)))))</f>
        <v>0</v>
      </c>
      <c r="O10" s="6">
        <v>7.92</v>
      </c>
      <c r="P10" s="13">
        <f>IF(O10="",0,IF($B10="M Bobsled",VLOOKUP(O10,Men!V$5:X$67,2),IF($B10="M Skeleton",VLOOKUP(O10,Men!V$5:X$67,3),IF($B10="W Bobsled",VLOOKUP(O10,Women!V$5:X$67,2),IF($B10="W Skeleton",VLOOKUP(O10,Women!V$5:X$67,3),0)))))</f>
        <v>0</v>
      </c>
      <c r="Q10" s="6"/>
      <c r="R10" s="13">
        <f>IF(Q10="",0,IF($B10="M Bobsled",VLOOKUP(Q10,Men!Y$5:AA$67,2),IF($B10="M Skeleton",VLOOKUP(Q10,Men!Y$5:AA$67,3),IF($B10="W Bobsled",VLOOKUP(Q10,Women!Y$5:AA$67,2),IF($B10="W Skeleton",VLOOKUP(Q10,Women!Y$5:AA$67,3),0)))))</f>
        <v>0</v>
      </c>
      <c r="S10" s="6"/>
      <c r="T10" s="13">
        <f>IF(S10="",0,IF($B10="M Bobsled",VLOOKUP(S10,Men!AB$5:AD$67,2),IF($B10="M Skeleton",VLOOKUP(S10,Men!AB$5:AD$67,3),IF($B10="W Bobsled",VLOOKUP(S10,Women!AB$5:AD$67,2),IF($B10="W Skeleton",VLOOKUP(S10,Women!AB$5:AD$67,3),0)))))</f>
        <v>0</v>
      </c>
      <c r="U10" s="16">
        <f t="shared" si="1"/>
        <v>159</v>
      </c>
      <c r="V10" s="94">
        <v>130</v>
      </c>
      <c r="W10" s="94">
        <v>14</v>
      </c>
      <c r="X10" s="141" t="str">
        <f t="shared" si="0"/>
        <v>Mason Carpenter</v>
      </c>
      <c r="AB10" s="69" t="e">
        <f t="shared" si="2"/>
        <v>#REF!</v>
      </c>
      <c r="AC10" s="74" t="e">
        <f t="shared" si="3"/>
        <v>#REF!</v>
      </c>
      <c r="AD10" s="75" t="e">
        <f t="shared" si="4"/>
        <v>#REF!</v>
      </c>
      <c r="AE10" s="75" t="e">
        <f t="shared" si="5"/>
        <v>#REF!</v>
      </c>
      <c r="AF10" s="75" t="e">
        <f t="shared" si="6"/>
        <v>#REF!</v>
      </c>
      <c r="AG10" s="75" t="e">
        <f t="shared" si="7"/>
        <v>#REF!</v>
      </c>
      <c r="AH10" s="75" t="e">
        <f t="shared" si="8"/>
        <v>#REF!</v>
      </c>
      <c r="AI10" s="75" t="e">
        <f t="shared" si="9"/>
        <v>#REF!</v>
      </c>
      <c r="AJ10" s="75" t="e">
        <f t="shared" si="10"/>
        <v>#REF!</v>
      </c>
      <c r="AK10" s="75" t="e">
        <f>AK8-2.5</f>
        <v>#REF!</v>
      </c>
      <c r="AL10" s="76" t="e">
        <f t="shared" si="11"/>
        <v>#REF!</v>
      </c>
      <c r="AM10" s="73">
        <v>97</v>
      </c>
      <c r="AO10" s="69" t="e">
        <f t="shared" si="12"/>
        <v>#REF!</v>
      </c>
      <c r="AP10" s="88" t="e">
        <f t="shared" si="13"/>
        <v>#REF!</v>
      </c>
      <c r="AQ10" s="75" t="e">
        <f t="shared" si="14"/>
        <v>#REF!</v>
      </c>
      <c r="AR10" s="75" t="e">
        <f t="shared" si="15"/>
        <v>#REF!</v>
      </c>
      <c r="AS10" s="75" t="e">
        <f t="shared" si="16"/>
        <v>#REF!</v>
      </c>
      <c r="AT10" s="75" t="e">
        <f t="shared" si="17"/>
        <v>#REF!</v>
      </c>
      <c r="AU10" s="75" t="e">
        <f t="shared" si="18"/>
        <v>#REF!</v>
      </c>
      <c r="AV10" s="75" t="e">
        <f t="shared" si="19"/>
        <v>#REF!</v>
      </c>
      <c r="AW10" s="75" t="e">
        <f t="shared" si="20"/>
        <v>#REF!</v>
      </c>
      <c r="AX10" s="75">
        <f>AX8-2.5</f>
        <v>107.5</v>
      </c>
      <c r="AY10" s="76" t="e">
        <f t="shared" si="21"/>
        <v>#REF!</v>
      </c>
      <c r="AZ10" s="73">
        <v>97</v>
      </c>
    </row>
    <row r="11" spans="1:53" ht="20" customHeight="1">
      <c r="A11" s="138" t="s">
        <v>74</v>
      </c>
      <c r="B11" s="17" t="s">
        <v>73</v>
      </c>
      <c r="C11" s="6">
        <v>2.59</v>
      </c>
      <c r="D11" s="13">
        <f>IF(C11="",0,IF(B11="M Bobsled",VLOOKUP(C11,Men!D$5:F$66,2),IF(B11="M Skeleton",VLOOKUP(C11,Men!D$5:F$66,3),IF(B11="W Bobsled",VLOOKUP(C11,Women!D$5:F$66,2),IF(B11="W Skeleton",VLOOKUP(C11,Women!D$5:F$66,3),0)))))</f>
        <v>0</v>
      </c>
      <c r="E11" s="6">
        <v>4.6100000000000003</v>
      </c>
      <c r="F11" s="13">
        <f>IF(E11="",0,IF($B11="M Bobsled",VLOOKUP(E11,Men!G$5:I$66,2),IF($B11="M Skeleton",VLOOKUP(E11,Men!G$5:I$66,3),IF($B11="W Bobsled",VLOOKUP(E11,Women!G$5:I$66,2),IF($B11="W Skeleton",VLOOKUP(E11,Women!G$5:I$66,3),0)))))</f>
        <v>0</v>
      </c>
      <c r="G11" s="6">
        <v>6.59</v>
      </c>
      <c r="H11" s="13">
        <f>IF(G11="",0,IF($B11="M Bobsled",VLOOKUP(G11,Men!J$5:L$66,2),IF($B11="M Skeleton",VLOOKUP(G11,Men!J$5:L$66,3),IF($B11="W Bobsled",VLOOKUP(G11,Women!J$5:L$66,2),IF($B11="W Skeleton",VLOOKUP(G11,Women!J$5:L$66,3),0)))))</f>
        <v>0</v>
      </c>
      <c r="I11" s="6"/>
      <c r="J11" s="13">
        <f>IF(I11="",0,IF($B11="M Bobsled",VLOOKUP(I11,Men!M$5:O$66,2),IF($B11="M Skeleton",VLOOKUP(I11,Men!M$5:O$66,3),IF($B11="W Bobsled",VLOOKUP(I11,Women!M$5:O$66,2),IF($B11="W Skeleton",VLOOKUP(I11,Women!M$5:O$66,3),0)))))</f>
        <v>0</v>
      </c>
      <c r="K11" s="5">
        <v>3.99</v>
      </c>
      <c r="L11" s="12">
        <f>IF(K11="",0,IF($B11="M Bobsled",VLOOKUP(K11,Men!P$5:R$66,2),IF($B11="M Skeleton",VLOOKUP(K11,Men!P$5:R$66,3),IF($B11="W Bobsled",VLOOKUP(K11,Women!P$5:R$66,2),IF($B11="W Skeleton",VLOOKUP(K11,Women!P$5:R$66,3),0)))))</f>
        <v>0</v>
      </c>
      <c r="M11" s="6">
        <v>2.02</v>
      </c>
      <c r="N11" s="13">
        <f>IF(M11="",0,IF($B11="M Bobsled",VLOOKUP(M11,Men!S$5:U$68,2),IF($B11="M Skeleton",VLOOKUP(M11,Men!S$5:U$68,3),IF($B11="W Bobsled",VLOOKUP(M11,Women!S$5:U$67,2),IF($B11="W Skeleton",VLOOKUP(M11,Women!S$5:U$67,3),0)))))</f>
        <v>0</v>
      </c>
      <c r="O11" s="6">
        <v>6.81</v>
      </c>
      <c r="P11" s="13">
        <f>IF(O11="",0,IF($B11="M Bobsled",VLOOKUP(O11,Men!V$5:X$67,2),IF($B11="M Skeleton",VLOOKUP(O11,Men!V$5:X$67,3),IF($B11="W Bobsled",VLOOKUP(O11,Women!V$5:X$67,2),IF($B11="W Skeleton",VLOOKUP(O11,Women!V$5:X$67,3),0)))))</f>
        <v>0</v>
      </c>
      <c r="Q11" s="6"/>
      <c r="R11" s="13">
        <f>IF(Q11="",0,IF($B11="M Bobsled",VLOOKUP(Q11,Men!Y$5:AA$67,2),IF($B11="M Skeleton",VLOOKUP(Q11,Men!Y$5:AA$67,3),IF($B11="W Bobsled",VLOOKUP(Q11,Women!Y$5:AA$67,2),IF($B11="W Skeleton",VLOOKUP(Q11,Women!Y$5:AA$67,3),0)))))</f>
        <v>0</v>
      </c>
      <c r="S11" s="6"/>
      <c r="T11" s="13">
        <f>IF(S11="",0,IF($B11="M Bobsled",VLOOKUP(S11,Men!AB$5:AD$67,2),IF($B11="M Skeleton",VLOOKUP(S11,Men!AB$5:AD$67,3),IF($B11="W Bobsled",VLOOKUP(S11,Women!AB$5:AD$67,2),IF($B11="W Skeleton",VLOOKUP(S11,Women!AB$5:AD$67,3),0)))))</f>
        <v>0</v>
      </c>
      <c r="U11" s="16">
        <f t="shared" si="1"/>
        <v>0</v>
      </c>
      <c r="V11" s="94">
        <v>135</v>
      </c>
      <c r="W11" s="94">
        <v>18</v>
      </c>
      <c r="X11" s="141" t="str">
        <f t="shared" si="0"/>
        <v>Gage Maki</v>
      </c>
      <c r="AB11" s="69" t="e">
        <f t="shared" si="2"/>
        <v>#REF!</v>
      </c>
      <c r="AC11" s="77" t="e">
        <f t="shared" si="3"/>
        <v>#REF!</v>
      </c>
      <c r="AD11" s="75" t="e">
        <f t="shared" si="4"/>
        <v>#REF!</v>
      </c>
      <c r="AE11" s="75" t="e">
        <f t="shared" si="5"/>
        <v>#REF!</v>
      </c>
      <c r="AF11" s="75" t="e">
        <f t="shared" si="6"/>
        <v>#REF!</v>
      </c>
      <c r="AG11" s="75" t="e">
        <f t="shared" si="7"/>
        <v>#REF!</v>
      </c>
      <c r="AH11" s="75" t="e">
        <f t="shared" si="8"/>
        <v>#REF!</v>
      </c>
      <c r="AI11" s="75" t="e">
        <f t="shared" si="9"/>
        <v>#REF!</v>
      </c>
      <c r="AJ11" s="75" t="e">
        <f t="shared" ref="AJ11:AJ53" si="22">AJ10-0.1</f>
        <v>#REF!</v>
      </c>
      <c r="AK11" s="75" t="e">
        <f>AK10-2.5</f>
        <v>#REF!</v>
      </c>
      <c r="AL11" s="76" t="e">
        <f t="shared" si="11"/>
        <v>#REF!</v>
      </c>
      <c r="AM11" s="73">
        <v>97</v>
      </c>
      <c r="AO11" s="69" t="e">
        <f t="shared" si="12"/>
        <v>#REF!</v>
      </c>
      <c r="AP11" s="89" t="e">
        <f t="shared" si="13"/>
        <v>#REF!</v>
      </c>
      <c r="AQ11" s="75" t="e">
        <f t="shared" si="14"/>
        <v>#REF!</v>
      </c>
      <c r="AR11" s="75" t="e">
        <f t="shared" si="15"/>
        <v>#REF!</v>
      </c>
      <c r="AS11" s="75" t="e">
        <f t="shared" si="16"/>
        <v>#REF!</v>
      </c>
      <c r="AT11" s="75" t="e">
        <f t="shared" si="17"/>
        <v>#REF!</v>
      </c>
      <c r="AU11" s="75" t="e">
        <f t="shared" si="18"/>
        <v>#REF!</v>
      </c>
      <c r="AV11" s="75" t="e">
        <f t="shared" si="19"/>
        <v>#REF!</v>
      </c>
      <c r="AW11" s="75" t="e">
        <f t="shared" si="20"/>
        <v>#REF!</v>
      </c>
      <c r="AX11" s="75"/>
      <c r="AY11" s="76" t="e">
        <f t="shared" si="21"/>
        <v>#REF!</v>
      </c>
      <c r="AZ11" s="73">
        <v>97</v>
      </c>
    </row>
    <row r="12" spans="1:53" ht="20" customHeight="1">
      <c r="A12" s="138" t="s">
        <v>75</v>
      </c>
      <c r="B12" s="17" t="s">
        <v>73</v>
      </c>
      <c r="C12" s="6">
        <v>2.1800000000000002</v>
      </c>
      <c r="D12" s="13">
        <f>IF(C12="",0,IF(B12="M Bobsled",VLOOKUP(C12,Men!D$5:F$66,2),IF(B12="M Skeleton",VLOOKUP(C12,Men!D$5:F$66,3),IF(B12="W Bobsled",VLOOKUP(C12,Women!D$5:F$66,2),IF(B12="W Skeleton",VLOOKUP(C12,Women!D$5:F$66,3),0)))))</f>
        <v>81</v>
      </c>
      <c r="E12" s="6">
        <v>3.78</v>
      </c>
      <c r="F12" s="13">
        <f>IF(E12="",0,IF($B12="M Bobsled",VLOOKUP(E12,Men!G$5:I$66,2),IF($B12="M Skeleton",VLOOKUP(E12,Men!G$5:I$66,3),IF($B12="W Bobsled",VLOOKUP(E12,Women!G$5:I$66,2),IF($B12="W Skeleton",VLOOKUP(E12,Women!G$5:I$66,3),0)))))</f>
        <v>83</v>
      </c>
      <c r="G12" s="6">
        <v>5.3</v>
      </c>
      <c r="H12" s="13">
        <f>IF(G12="",0,IF($B12="M Bobsled",VLOOKUP(G12,Men!J$5:L$66,2),IF($B12="M Skeleton",VLOOKUP(G12,Men!J$5:L$66,3),IF($B12="W Bobsled",VLOOKUP(G12,Women!J$5:L$66,2),IF($B12="W Skeleton",VLOOKUP(G12,Women!J$5:L$66,3),0)))))</f>
        <v>88</v>
      </c>
      <c r="I12" s="6"/>
      <c r="J12" s="13">
        <f>IF(I12="",0,IF($B12="M Bobsled",VLOOKUP(I12,Men!M$5:O$66,2),IF($B12="M Skeleton",VLOOKUP(I12,Men!M$5:O$66,3),IF($B12="W Bobsled",VLOOKUP(I12,Women!M$5:O$66,2),IF($B12="W Skeleton",VLOOKUP(I12,Women!M$5:O$66,3),0)))))</f>
        <v>0</v>
      </c>
      <c r="K12" s="5">
        <v>3.12</v>
      </c>
      <c r="L12" s="12">
        <f>IF(K12="",0,IF($B12="M Bobsled",VLOOKUP(K12,Men!P$5:R$66,2),IF($B12="M Skeleton",VLOOKUP(K12,Men!P$5:R$66,3),IF($B12="W Bobsled",VLOOKUP(K12,Women!P$5:R$66,2),IF($B12="W Skeleton",VLOOKUP(K12,Women!P$5:R$66,3),0)))))</f>
        <v>84</v>
      </c>
      <c r="M12" s="6">
        <v>3.01</v>
      </c>
      <c r="N12" s="13">
        <f>IF(M12="",0,IF($B12="M Bobsled",VLOOKUP(M12,Men!S$5:U$68,2),IF($B12="M Skeleton",VLOOKUP(M12,Men!S$5:U$68,3),IF($B12="W Bobsled",VLOOKUP(M12,Women!S$5:U$67,2),IF($B12="W Skeleton",VLOOKUP(M12,Women!S$5:U$67,3),0)))))</f>
        <v>82</v>
      </c>
      <c r="O12" s="6">
        <v>14.85</v>
      </c>
      <c r="P12" s="13">
        <f>IF(O12="",0,IF($B12="M Bobsled",VLOOKUP(O12,Men!V$5:X$67,2),IF($B12="M Skeleton",VLOOKUP(O12,Men!V$5:X$67,3),IF($B12="W Bobsled",VLOOKUP(O12,Women!V$5:X$67,2),IF($B12="W Skeleton",VLOOKUP(O12,Women!V$5:X$67,3),0)))))</f>
        <v>78</v>
      </c>
      <c r="Q12" s="6"/>
      <c r="R12" s="13">
        <f>IF(Q12="",0,IF($B12="M Bobsled",VLOOKUP(Q12,Men!Y$5:AA$67,2),IF($B12="M Skeleton",VLOOKUP(Q12,Men!Y$5:AA$67,3),IF($B12="W Bobsled",VLOOKUP(Q12,Women!Y$5:AA$67,2),IF($B12="W Skeleton",VLOOKUP(Q12,Women!Y$5:AA$67,3),0)))))</f>
        <v>0</v>
      </c>
      <c r="S12" s="6"/>
      <c r="T12" s="13">
        <f>IF(S12="",0,IF($B12="M Bobsled",VLOOKUP(S12,Men!AB$5:AD$67,2),IF($B12="M Skeleton",VLOOKUP(S12,Men!AB$5:AD$67,3),IF($B12="W Bobsled",VLOOKUP(S12,Women!AB$5:AD$67,2),IF($B12="W Skeleton",VLOOKUP(S12,Women!AB$5:AD$67,3),0)))))</f>
        <v>0</v>
      </c>
      <c r="U12" s="16">
        <f t="shared" si="1"/>
        <v>496</v>
      </c>
      <c r="V12" s="94">
        <v>220</v>
      </c>
      <c r="W12" s="94">
        <v>30</v>
      </c>
      <c r="X12" s="141" t="str">
        <f t="shared" si="0"/>
        <v>Dustin Greenwood</v>
      </c>
      <c r="AB12" s="69" t="e">
        <f t="shared" si="2"/>
        <v>#REF!</v>
      </c>
      <c r="AC12" s="74" t="e">
        <f t="shared" si="3"/>
        <v>#REF!</v>
      </c>
      <c r="AD12" s="75" t="e">
        <f t="shared" si="4"/>
        <v>#REF!</v>
      </c>
      <c r="AE12" s="75" t="e">
        <f t="shared" si="5"/>
        <v>#REF!</v>
      </c>
      <c r="AF12" s="75" t="e">
        <f t="shared" si="6"/>
        <v>#REF!</v>
      </c>
      <c r="AG12" s="75" t="e">
        <f t="shared" si="7"/>
        <v>#REF!</v>
      </c>
      <c r="AH12" s="75" t="e">
        <f t="shared" si="8"/>
        <v>#REF!</v>
      </c>
      <c r="AI12" s="75" t="e">
        <f t="shared" si="9"/>
        <v>#REF!</v>
      </c>
      <c r="AJ12" s="75" t="e">
        <f t="shared" si="22"/>
        <v>#REF!</v>
      </c>
      <c r="AK12" s="75" t="e">
        <f>AK11-2.5</f>
        <v>#REF!</v>
      </c>
      <c r="AL12" s="76" t="e">
        <f t="shared" si="11"/>
        <v>#REF!</v>
      </c>
      <c r="AM12" s="73">
        <v>97</v>
      </c>
      <c r="AO12" s="69" t="e">
        <f t="shared" si="12"/>
        <v>#REF!</v>
      </c>
      <c r="AP12" s="88" t="e">
        <f t="shared" si="13"/>
        <v>#REF!</v>
      </c>
      <c r="AQ12" s="75" t="e">
        <f t="shared" si="14"/>
        <v>#REF!</v>
      </c>
      <c r="AR12" s="75" t="e">
        <f t="shared" si="15"/>
        <v>#REF!</v>
      </c>
      <c r="AS12" s="75" t="e">
        <f t="shared" si="16"/>
        <v>#REF!</v>
      </c>
      <c r="AT12" s="75" t="e">
        <f t="shared" si="17"/>
        <v>#REF!</v>
      </c>
      <c r="AU12" s="75" t="e">
        <f t="shared" si="18"/>
        <v>#REF!</v>
      </c>
      <c r="AV12" s="75" t="e">
        <f t="shared" si="19"/>
        <v>#REF!</v>
      </c>
      <c r="AW12" s="75" t="e">
        <f t="shared" si="20"/>
        <v>#REF!</v>
      </c>
      <c r="AX12" s="75">
        <f>AX10-2.5</f>
        <v>105</v>
      </c>
      <c r="AY12" s="76" t="e">
        <f t="shared" si="21"/>
        <v>#REF!</v>
      </c>
      <c r="AZ12" s="73">
        <v>97</v>
      </c>
    </row>
    <row r="13" spans="1:53" ht="20" customHeight="1">
      <c r="A13" s="137" t="s">
        <v>76</v>
      </c>
      <c r="B13" s="17" t="s">
        <v>73</v>
      </c>
      <c r="C13" s="6">
        <v>2.21</v>
      </c>
      <c r="D13" s="13">
        <f>IF(C13="",0,IF(B13="M Bobsled",VLOOKUP(C13,Men!D$5:F$66,2),IF(B13="M Skeleton",VLOOKUP(C13,Men!D$5:F$66,3),IF(B13="W Bobsled",VLOOKUP(C13,Women!D$5:F$66,2),IF(B13="W Skeleton",VLOOKUP(C13,Women!D$5:F$66,3),0)))))</f>
        <v>77</v>
      </c>
      <c r="E13" s="6">
        <v>3.8</v>
      </c>
      <c r="F13" s="13">
        <f>IF(E13="",0,IF($B13="M Bobsled",VLOOKUP(E13,Men!G$5:I$66,2),IF($B13="M Skeleton",VLOOKUP(E13,Men!G$5:I$66,3),IF($B13="W Bobsled",VLOOKUP(E13,Women!G$5:I$66,2),IF($B13="W Skeleton",VLOOKUP(E13,Women!G$5:I$66,3),0)))))</f>
        <v>81</v>
      </c>
      <c r="G13" s="6">
        <v>5.39</v>
      </c>
      <c r="H13" s="13">
        <f>IF(G13="",0,IF($B13="M Bobsled",VLOOKUP(G13,Men!J$5:L$66,2),IF($B13="M Skeleton",VLOOKUP(G13,Men!J$5:L$66,3),IF($B13="W Bobsled",VLOOKUP(G13,Women!J$5:L$66,2),IF($B13="W Skeleton",VLOOKUP(G13,Women!J$5:L$66,3),0)))))</f>
        <v>82</v>
      </c>
      <c r="I13" s="6"/>
      <c r="J13" s="13">
        <f>IF(I13="",0,IF($B13="M Bobsled",VLOOKUP(I13,Men!M$5:O$66,2),IF($B13="M Skeleton",VLOOKUP(I13,Men!M$5:O$66,3),IF($B13="W Bobsled",VLOOKUP(I13,Women!M$5:O$66,2),IF($B13="W Skeleton",VLOOKUP(I13,Women!M$5:O$66,3),0)))))</f>
        <v>0</v>
      </c>
      <c r="K13" s="5">
        <v>3.16</v>
      </c>
      <c r="L13" s="12">
        <f>IF(K13="",0,IF($B13="M Bobsled",VLOOKUP(K13,Men!P$5:R$66,2),IF($B13="M Skeleton",VLOOKUP(K13,Men!P$5:R$66,3),IF($B13="W Bobsled",VLOOKUP(K13,Women!P$5:R$66,2),IF($B13="W Skeleton",VLOOKUP(K13,Women!P$5:R$66,3),0)))))</f>
        <v>80</v>
      </c>
      <c r="M13" s="7">
        <v>2.96</v>
      </c>
      <c r="N13" s="13">
        <f>IF(M13="",0,IF($B13="M Bobsled",VLOOKUP(M13,Men!S$5:U$68,2),IF($B13="M Skeleton",VLOOKUP(M13,Men!S$5:U$68,3),IF($B13="W Bobsled",VLOOKUP(M13,Women!S$5:U$67,2),IF($B13="W Skeleton",VLOOKUP(M13,Women!S$5:U$67,3),0)))))</f>
        <v>79</v>
      </c>
      <c r="O13" s="6">
        <v>14.06</v>
      </c>
      <c r="P13" s="13">
        <f>IF(O13="",0,IF($B13="M Bobsled",VLOOKUP(O13,Men!V$5:X$67,2),IF($B13="M Skeleton",VLOOKUP(O13,Men!V$5:X$67,3),IF($B13="W Bobsled",VLOOKUP(O13,Women!V$5:X$67,2),IF($B13="W Skeleton",VLOOKUP(O13,Women!V$5:X$67,3),0)))))</f>
        <v>70</v>
      </c>
      <c r="Q13" s="6"/>
      <c r="R13" s="13">
        <f>IF(Q13="",0,IF($B13="M Bobsled",VLOOKUP(Q13,Men!Y$5:AA$67,2),IF($B13="M Skeleton",VLOOKUP(Q13,Men!Y$5:AA$67,3),IF($B13="W Bobsled",VLOOKUP(Q13,Women!Y$5:AA$67,2),IF($B13="W Skeleton",VLOOKUP(Q13,Women!Y$5:AA$67,3),0)))))</f>
        <v>0</v>
      </c>
      <c r="S13" s="6"/>
      <c r="T13" s="13">
        <f>IF(S13="",0,IF($B13="M Bobsled",VLOOKUP(S13,Men!AB$5:AD$67,2),IF($B13="M Skeleton",VLOOKUP(S13,Men!AB$5:AD$67,3),IF($B13="W Bobsled",VLOOKUP(S13,Women!AB$5:AD$67,2),IF($B13="W Skeleton",VLOOKUP(S13,Women!AB$5:AD$67,3),0)))))</f>
        <v>0</v>
      </c>
      <c r="U13" s="16">
        <f t="shared" si="1"/>
        <v>469</v>
      </c>
      <c r="V13" s="94">
        <v>185</v>
      </c>
      <c r="W13" s="94">
        <v>27</v>
      </c>
      <c r="X13" s="141" t="str">
        <f t="shared" si="0"/>
        <v>Andrew Blaser</v>
      </c>
      <c r="AB13" s="69" t="e">
        <f t="shared" si="2"/>
        <v>#REF!</v>
      </c>
      <c r="AC13" s="74" t="e">
        <f t="shared" si="3"/>
        <v>#REF!</v>
      </c>
      <c r="AD13" s="75" t="e">
        <f t="shared" si="4"/>
        <v>#REF!</v>
      </c>
      <c r="AE13" s="75" t="e">
        <f t="shared" si="5"/>
        <v>#REF!</v>
      </c>
      <c r="AF13" s="75" t="e">
        <f t="shared" si="6"/>
        <v>#REF!</v>
      </c>
      <c r="AG13" s="75" t="e">
        <f t="shared" si="7"/>
        <v>#REF!</v>
      </c>
      <c r="AH13" s="75" t="e">
        <f t="shared" si="8"/>
        <v>#REF!</v>
      </c>
      <c r="AI13" s="75" t="e">
        <f t="shared" si="9"/>
        <v>#REF!</v>
      </c>
      <c r="AJ13" s="75" t="e">
        <f t="shared" si="22"/>
        <v>#REF!</v>
      </c>
      <c r="AK13" s="75" t="e">
        <f>AK12-2.5</f>
        <v>#REF!</v>
      </c>
      <c r="AL13" s="76" t="e">
        <f t="shared" si="11"/>
        <v>#REF!</v>
      </c>
      <c r="AM13" s="73">
        <v>96</v>
      </c>
      <c r="AO13" s="69" t="e">
        <f t="shared" si="12"/>
        <v>#REF!</v>
      </c>
      <c r="AP13" s="88" t="e">
        <f t="shared" si="13"/>
        <v>#REF!</v>
      </c>
      <c r="AQ13" s="75" t="e">
        <f t="shared" si="14"/>
        <v>#REF!</v>
      </c>
      <c r="AR13" s="75" t="e">
        <f t="shared" si="15"/>
        <v>#REF!</v>
      </c>
      <c r="AS13" s="75" t="e">
        <f t="shared" si="16"/>
        <v>#REF!</v>
      </c>
      <c r="AT13" s="75" t="e">
        <f t="shared" si="17"/>
        <v>#REF!</v>
      </c>
      <c r="AU13" s="75" t="e">
        <f t="shared" si="18"/>
        <v>#REF!</v>
      </c>
      <c r="AV13" s="75" t="e">
        <f t="shared" si="19"/>
        <v>#REF!</v>
      </c>
      <c r="AW13" s="75" t="e">
        <f t="shared" si="20"/>
        <v>#REF!</v>
      </c>
      <c r="AX13" s="75"/>
      <c r="AY13" s="76" t="e">
        <f t="shared" si="21"/>
        <v>#REF!</v>
      </c>
      <c r="AZ13" s="73">
        <v>96</v>
      </c>
    </row>
    <row r="14" spans="1:53" ht="20" customHeight="1">
      <c r="A14" s="137" t="s">
        <v>77</v>
      </c>
      <c r="B14" s="17" t="s">
        <v>73</v>
      </c>
      <c r="C14" s="6">
        <v>2.2799999999999998</v>
      </c>
      <c r="D14" s="13">
        <f>IF(C14="",0,IF(B14="M Bobsled",VLOOKUP(C14,Men!D$5:F$66,2),IF(B14="M Skeleton",VLOOKUP(C14,Men!D$5:F$66,3),IF(B14="W Bobsled",VLOOKUP(C14,Women!D$5:F$66,2),IF(B14="W Skeleton",VLOOKUP(C14,Women!D$5:F$66,3),0)))))</f>
        <v>66</v>
      </c>
      <c r="E14" s="6">
        <v>3.96</v>
      </c>
      <c r="F14" s="13">
        <f>IF(E14="",0,IF($B14="M Bobsled",VLOOKUP(E14,Men!G$5:I$66,2),IF($B14="M Skeleton",VLOOKUP(E14,Men!G$5:I$66,3),IF($B14="W Bobsled",VLOOKUP(E14,Women!G$5:I$66,2),IF($B14="W Skeleton",VLOOKUP(E14,Women!G$5:I$66,3),0)))))</f>
        <v>69</v>
      </c>
      <c r="G14" s="6">
        <v>5.65</v>
      </c>
      <c r="H14" s="13">
        <f>IF(G14="",0,IF($B14="M Bobsled",VLOOKUP(G14,Men!J$5:L$66,2),IF($B14="M Skeleton",VLOOKUP(G14,Men!J$5:L$66,3),IF($B14="W Bobsled",VLOOKUP(G14,Women!J$5:L$66,2),IF($B14="W Skeleton",VLOOKUP(G14,Women!J$5:L$66,3),0)))))</f>
        <v>66</v>
      </c>
      <c r="I14" s="6"/>
      <c r="J14" s="13">
        <f>IF(I14="",0,IF($B14="M Bobsled",VLOOKUP(I14,Men!M$5:O$66,2),IF($B14="M Skeleton",VLOOKUP(I14,Men!M$5:O$66,3),IF($B14="W Bobsled",VLOOKUP(I14,Women!M$5:O$66,2),IF($B14="W Skeleton",VLOOKUP(I14,Women!M$5:O$66,3),0)))))</f>
        <v>0</v>
      </c>
      <c r="K14" s="5">
        <v>3.36</v>
      </c>
      <c r="L14" s="12">
        <f>IF(K14="",0,IF($B14="M Bobsled",VLOOKUP(K14,Men!P$5:R$66,2),IF($B14="M Skeleton",VLOOKUP(K14,Men!P$5:R$66,3),IF($B14="W Bobsled",VLOOKUP(K14,Women!P$5:R$66,2),IF($B14="W Skeleton",VLOOKUP(K14,Women!P$5:R$66,3),0)))))</f>
        <v>65</v>
      </c>
      <c r="M14" s="6">
        <v>2.7</v>
      </c>
      <c r="N14" s="13">
        <f>IF(M14="",0,IF($B14="M Bobsled",VLOOKUP(M14,Men!S$5:U$68,2),IF($B14="M Skeleton",VLOOKUP(M14,Men!S$5:U$68,3),IF($B14="W Bobsled",VLOOKUP(M14,Women!S$5:U$67,2),IF($B14="W Skeleton",VLOOKUP(M14,Women!S$5:U$67,3),0)))))</f>
        <v>65</v>
      </c>
      <c r="O14" s="6">
        <v>10.199999999999999</v>
      </c>
      <c r="P14" s="13">
        <f>IF(O14="",0,IF($B14="M Bobsled",VLOOKUP(O14,Men!V$5:X$67,2),IF($B14="M Skeleton",VLOOKUP(O14,Men!V$5:X$67,3),IF($B14="W Bobsled",VLOOKUP(O14,Women!V$5:X$67,2),IF($B14="W Skeleton",VLOOKUP(O14,Women!V$5:X$67,3),0)))))</f>
        <v>0</v>
      </c>
      <c r="Q14" s="6"/>
      <c r="R14" s="13">
        <f>IF(Q14="",0,IF($B14="M Bobsled",VLOOKUP(Q14,Men!Y$5:AA$67,2),IF($B14="M Skeleton",VLOOKUP(Q14,Men!Y$5:AA$67,3),IF($B14="W Bobsled",VLOOKUP(Q14,Women!Y$5:AA$67,2),IF($B14="W Skeleton",VLOOKUP(Q14,Women!Y$5:AA$67,3),0)))))</f>
        <v>0</v>
      </c>
      <c r="S14" s="6"/>
      <c r="T14" s="13">
        <f>IF(S14="",0,IF($B14="M Bobsled",VLOOKUP(S14,Men!AB$5:AD$67,2),IF($B14="M Skeleton",VLOOKUP(S14,Men!AB$5:AD$67,3),IF($B14="W Bobsled",VLOOKUP(S14,Women!AB$5:AD$67,2),IF($B14="W Skeleton",VLOOKUP(S14,Women!AB$5:AD$67,3),0)))))</f>
        <v>0</v>
      </c>
      <c r="U14" s="16">
        <f t="shared" si="1"/>
        <v>331</v>
      </c>
      <c r="V14" s="94">
        <v>150</v>
      </c>
      <c r="W14" s="94">
        <v>22</v>
      </c>
      <c r="X14" s="141" t="str">
        <f t="shared" si="0"/>
        <v>Austin Carter</v>
      </c>
      <c r="AB14" s="69" t="e">
        <f t="shared" si="2"/>
        <v>#REF!</v>
      </c>
      <c r="AC14" s="77" t="e">
        <f t="shared" si="3"/>
        <v>#REF!</v>
      </c>
      <c r="AD14" s="75" t="e">
        <f t="shared" si="4"/>
        <v>#REF!</v>
      </c>
      <c r="AE14" s="75" t="e">
        <f t="shared" si="5"/>
        <v>#REF!</v>
      </c>
      <c r="AF14" s="75" t="e">
        <f t="shared" si="6"/>
        <v>#REF!</v>
      </c>
      <c r="AG14" s="75" t="e">
        <f t="shared" si="7"/>
        <v>#REF!</v>
      </c>
      <c r="AH14" s="75" t="e">
        <f t="shared" si="8"/>
        <v>#REF!</v>
      </c>
      <c r="AI14" s="75" t="e">
        <f t="shared" si="9"/>
        <v>#REF!</v>
      </c>
      <c r="AJ14" s="75" t="e">
        <f t="shared" si="22"/>
        <v>#REF!</v>
      </c>
      <c r="AK14" s="75"/>
      <c r="AL14" s="76" t="e">
        <f t="shared" si="11"/>
        <v>#REF!</v>
      </c>
      <c r="AM14" s="73">
        <v>96</v>
      </c>
      <c r="AO14" s="69" t="e">
        <f t="shared" si="12"/>
        <v>#REF!</v>
      </c>
      <c r="AP14" s="89" t="e">
        <f t="shared" si="13"/>
        <v>#REF!</v>
      </c>
      <c r="AQ14" s="75" t="e">
        <f t="shared" si="14"/>
        <v>#REF!</v>
      </c>
      <c r="AR14" s="75" t="e">
        <f t="shared" si="15"/>
        <v>#REF!</v>
      </c>
      <c r="AS14" s="75" t="e">
        <f t="shared" si="16"/>
        <v>#REF!</v>
      </c>
      <c r="AT14" s="75" t="e">
        <f t="shared" si="17"/>
        <v>#REF!</v>
      </c>
      <c r="AU14" s="75" t="e">
        <f t="shared" si="18"/>
        <v>#REF!</v>
      </c>
      <c r="AV14" s="75" t="e">
        <f t="shared" si="19"/>
        <v>#REF!</v>
      </c>
      <c r="AW14" s="75" t="e">
        <f t="shared" si="20"/>
        <v>#REF!</v>
      </c>
      <c r="AX14" s="75">
        <f>AX12-2.5</f>
        <v>102.5</v>
      </c>
      <c r="AY14" s="76" t="e">
        <f t="shared" si="21"/>
        <v>#REF!</v>
      </c>
      <c r="AZ14" s="73">
        <v>96</v>
      </c>
    </row>
    <row r="15" spans="1:53" ht="20" customHeight="1">
      <c r="A15" s="138" t="s">
        <v>78</v>
      </c>
      <c r="B15" s="17" t="s">
        <v>73</v>
      </c>
      <c r="C15" s="6">
        <v>2.16</v>
      </c>
      <c r="D15" s="13">
        <f>IF(C15="",0,IF(B15="M Bobsled",VLOOKUP(C15,Men!D$5:F$66,2),IF(B15="M Skeleton",VLOOKUP(C15,Men!D$5:F$66,3),IF(B15="W Bobsled",VLOOKUP(C15,Women!D$5:F$66,2),IF(B15="W Skeleton",VLOOKUP(C15,Women!D$5:F$66,3),0)))))</f>
        <v>84</v>
      </c>
      <c r="E15" s="6">
        <v>3.75</v>
      </c>
      <c r="F15" s="13">
        <f>IF(E15="",0,IF($B15="M Bobsled",VLOOKUP(E15,Men!G$5:I$66,2),IF($B15="M Skeleton",VLOOKUP(E15,Men!G$5:I$66,3),IF($B15="W Bobsled",VLOOKUP(E15,Women!G$5:I$66,2),IF($B15="W Skeleton",VLOOKUP(E15,Women!G$5:I$66,3),0)))))</f>
        <v>85</v>
      </c>
      <c r="G15" s="6">
        <v>5.33</v>
      </c>
      <c r="H15" s="13">
        <f>IF(G15="",0,IF($B15="M Bobsled",VLOOKUP(G15,Men!J$5:L$66,2),IF($B15="M Skeleton",VLOOKUP(G15,Men!J$5:L$66,3),IF($B15="W Bobsled",VLOOKUP(G15,Women!J$5:L$66,2),IF($B15="W Skeleton",VLOOKUP(G15,Women!J$5:L$66,3),0)))))</f>
        <v>86</v>
      </c>
      <c r="I15" s="6"/>
      <c r="J15" s="13">
        <f>IF(I15="",0,IF($B15="M Bobsled",VLOOKUP(I15,Men!M$5:O$66,2),IF($B15="M Skeleton",VLOOKUP(I15,Men!M$5:O$66,3),IF($B15="W Bobsled",VLOOKUP(I15,Women!M$5:O$66,2),IF($B15="W Skeleton",VLOOKUP(I15,Women!M$5:O$66,3),0)))))</f>
        <v>0</v>
      </c>
      <c r="K15" s="5">
        <v>3.16</v>
      </c>
      <c r="L15" s="12">
        <f>IF(K15="",0,IF($B15="M Bobsled",VLOOKUP(K15,Men!P$5:R$66,2),IF($B15="M Skeleton",VLOOKUP(K15,Men!P$5:R$66,3),IF($B15="W Bobsled",VLOOKUP(K15,Women!P$5:R$66,2),IF($B15="W Skeleton",VLOOKUP(K15,Women!P$5:R$66,3),0)))))</f>
        <v>80</v>
      </c>
      <c r="M15" s="6">
        <v>3</v>
      </c>
      <c r="N15" s="13">
        <f>IF(M15="",0,IF($B15="M Bobsled",VLOOKUP(M15,Men!S$5:U$68,2),IF($B15="M Skeleton",VLOOKUP(M15,Men!S$5:U$68,3),IF($B15="W Bobsled",VLOOKUP(M15,Women!S$5:U$67,2),IF($B15="W Skeleton",VLOOKUP(M15,Women!S$5:U$67,3),0)))))</f>
        <v>81</v>
      </c>
      <c r="O15" s="6">
        <v>13.24</v>
      </c>
      <c r="P15" s="13">
        <f>IF(O15="",0,IF($B15="M Bobsled",VLOOKUP(O15,Men!V$5:X$67,2),IF($B15="M Skeleton",VLOOKUP(O15,Men!V$5:X$67,3),IF($B15="W Bobsled",VLOOKUP(O15,Women!V$5:X$67,2),IF($B15="W Skeleton",VLOOKUP(O15,Women!V$5:X$67,3),0)))))</f>
        <v>62</v>
      </c>
      <c r="Q15" s="6"/>
      <c r="R15" s="13">
        <f>IF(Q15="",0,IF($B15="M Bobsled",VLOOKUP(Q15,Men!Y$5:AA$67,2),IF($B15="M Skeleton",VLOOKUP(Q15,Men!Y$5:AA$67,3),IF($B15="W Bobsled",VLOOKUP(Q15,Women!Y$5:AA$67,2),IF($B15="W Skeleton",VLOOKUP(Q15,Women!Y$5:AA$67,3),0)))))</f>
        <v>0</v>
      </c>
      <c r="S15" s="6"/>
      <c r="T15" s="13">
        <f>IF(S15="",0,IF($B15="M Bobsled",VLOOKUP(S15,Men!AB$5:AD$67,2),IF($B15="M Skeleton",VLOOKUP(S15,Men!AB$5:AD$67,3),IF($B15="W Bobsled",VLOOKUP(S15,Women!AB$5:AD$67,2),IF($B15="W Skeleton",VLOOKUP(S15,Women!AB$5:AD$67,3),0)))))</f>
        <v>0</v>
      </c>
      <c r="U15" s="16">
        <f t="shared" si="1"/>
        <v>478</v>
      </c>
      <c r="V15" s="94">
        <v>175</v>
      </c>
      <c r="W15" s="94">
        <v>28</v>
      </c>
      <c r="X15" s="141" t="str">
        <f t="shared" si="0"/>
        <v>Shawn Woods</v>
      </c>
      <c r="AB15" s="69" t="e">
        <f t="shared" si="2"/>
        <v>#REF!</v>
      </c>
      <c r="AC15" s="74" t="e">
        <f t="shared" si="3"/>
        <v>#REF!</v>
      </c>
      <c r="AD15" s="75" t="e">
        <f t="shared" si="4"/>
        <v>#REF!</v>
      </c>
      <c r="AE15" s="75" t="e">
        <f t="shared" si="5"/>
        <v>#REF!</v>
      </c>
      <c r="AF15" s="75" t="e">
        <f t="shared" si="6"/>
        <v>#REF!</v>
      </c>
      <c r="AG15" s="75" t="e">
        <f t="shared" si="7"/>
        <v>#REF!</v>
      </c>
      <c r="AH15" s="75" t="e">
        <f t="shared" si="8"/>
        <v>#REF!</v>
      </c>
      <c r="AI15" s="75" t="e">
        <f t="shared" si="9"/>
        <v>#REF!</v>
      </c>
      <c r="AJ15" s="75" t="e">
        <f t="shared" si="22"/>
        <v>#REF!</v>
      </c>
      <c r="AK15" s="75" t="e">
        <f>AK13-2.5</f>
        <v>#REF!</v>
      </c>
      <c r="AL15" s="76" t="e">
        <f t="shared" si="11"/>
        <v>#REF!</v>
      </c>
      <c r="AM15" s="73">
        <f t="shared" ref="AM15:AM53" si="23">AM14-1</f>
        <v>95</v>
      </c>
      <c r="AO15" s="69" t="e">
        <f t="shared" si="12"/>
        <v>#REF!</v>
      </c>
      <c r="AP15" s="88" t="e">
        <f t="shared" si="13"/>
        <v>#REF!</v>
      </c>
      <c r="AQ15" s="75" t="e">
        <f t="shared" si="14"/>
        <v>#REF!</v>
      </c>
      <c r="AR15" s="75" t="e">
        <f t="shared" si="15"/>
        <v>#REF!</v>
      </c>
      <c r="AS15" s="75" t="e">
        <f t="shared" si="16"/>
        <v>#REF!</v>
      </c>
      <c r="AT15" s="75" t="e">
        <f t="shared" si="17"/>
        <v>#REF!</v>
      </c>
      <c r="AU15" s="75" t="e">
        <f t="shared" si="18"/>
        <v>#REF!</v>
      </c>
      <c r="AV15" s="75" t="e">
        <f t="shared" si="19"/>
        <v>#REF!</v>
      </c>
      <c r="AW15" s="75" t="e">
        <f t="shared" si="20"/>
        <v>#REF!</v>
      </c>
      <c r="AX15" s="75"/>
      <c r="AY15" s="76" t="e">
        <f t="shared" si="21"/>
        <v>#REF!</v>
      </c>
      <c r="AZ15" s="73">
        <f t="shared" ref="AZ15:AZ53" si="24">AZ14-1</f>
        <v>95</v>
      </c>
    </row>
    <row r="16" spans="1:53" ht="20" customHeight="1">
      <c r="A16" s="137" t="s">
        <v>79</v>
      </c>
      <c r="B16" s="17" t="s">
        <v>73</v>
      </c>
      <c r="C16" s="6">
        <v>2.2799999999999998</v>
      </c>
      <c r="D16" s="13">
        <f>IF(C16="",0,IF(B16="M Bobsled",VLOOKUP(C16,Men!D$5:F$66,2),IF(B16="M Skeleton",VLOOKUP(C16,Men!D$5:F$66,3),IF(B16="W Bobsled",VLOOKUP(C16,Women!D$5:F$66,2),IF(B16="W Skeleton",VLOOKUP(C16,Women!D$5:F$66,3),0)))))</f>
        <v>66</v>
      </c>
      <c r="E16" s="6">
        <v>3.95</v>
      </c>
      <c r="F16" s="13">
        <f>IF(E16="",0,IF($B16="M Bobsled",VLOOKUP(E16,Men!G$5:I$66,2),IF($B16="M Skeleton",VLOOKUP(E16,Men!G$5:I$66,3),IF($B16="W Bobsled",VLOOKUP(E16,Women!G$5:I$66,2),IF($B16="W Skeleton",VLOOKUP(E16,Women!G$5:I$66,3),0)))))</f>
        <v>69</v>
      </c>
      <c r="G16" s="6">
        <v>5.56</v>
      </c>
      <c r="H16" s="13">
        <f>IF(G16="",0,IF($B16="M Bobsled",VLOOKUP(G16,Men!J$5:L$66,2),IF($B16="M Skeleton",VLOOKUP(G16,Men!J$5:L$66,3),IF($B16="W Bobsled",VLOOKUP(G16,Women!J$5:L$66,2),IF($B16="W Skeleton",VLOOKUP(G16,Women!J$5:L$66,3),0)))))</f>
        <v>72</v>
      </c>
      <c r="I16" s="6"/>
      <c r="J16" s="13">
        <f>IF(I16="",0,IF($B16="M Bobsled",VLOOKUP(I16,Men!M$5:O$66,2),IF($B16="M Skeleton",VLOOKUP(I16,Men!M$5:O$66,3),IF($B16="W Bobsled",VLOOKUP(I16,Women!M$5:O$66,2),IF($B16="W Skeleton",VLOOKUP(I16,Women!M$5:O$66,3),0)))))</f>
        <v>0</v>
      </c>
      <c r="K16" s="5">
        <v>3.28</v>
      </c>
      <c r="L16" s="12">
        <f>IF(K16="",0,IF($B16="M Bobsled",VLOOKUP(K16,Men!P$5:R$66,2),IF($B16="M Skeleton",VLOOKUP(K16,Men!P$5:R$66,3),IF($B16="W Bobsled",VLOOKUP(K16,Women!P$5:R$66,2),IF($B16="W Skeleton",VLOOKUP(K16,Women!P$5:R$66,3),0)))))</f>
        <v>71</v>
      </c>
      <c r="M16" s="6">
        <v>2.62</v>
      </c>
      <c r="N16" s="13">
        <f>IF(M16="",0,IF($B16="M Bobsled",VLOOKUP(M16,Men!S$5:U$68,2),IF($B16="M Skeleton",VLOOKUP(M16,Men!S$5:U$68,3),IF($B16="W Bobsled",VLOOKUP(M16,Women!S$5:U$67,2),IF($B16="W Skeleton",VLOOKUP(M16,Women!S$5:U$67,3),0)))))</f>
        <v>61</v>
      </c>
      <c r="O16" s="6">
        <v>10.34</v>
      </c>
      <c r="P16" s="13">
        <f>IF(O16="",0,IF($B16="M Bobsled",VLOOKUP(O16,Men!V$5:X$67,2),IF($B16="M Skeleton",VLOOKUP(O16,Men!V$5:X$67,3),IF($B16="W Bobsled",VLOOKUP(O16,Women!V$5:X$67,2),IF($B16="W Skeleton",VLOOKUP(O16,Women!V$5:X$67,3),0)))))</f>
        <v>0</v>
      </c>
      <c r="Q16" s="6"/>
      <c r="R16" s="13">
        <f>IF(Q16="",0,IF($B16="M Bobsled",VLOOKUP(Q16,Men!Y$5:AA$67,2),IF($B16="M Skeleton",VLOOKUP(Q16,Men!Y$5:AA$67,3),IF($B16="W Bobsled",VLOOKUP(Q16,Women!Y$5:AA$67,2),IF($B16="W Skeleton",VLOOKUP(Q16,Women!Y$5:AA$67,3),0)))))</f>
        <v>0</v>
      </c>
      <c r="S16" s="6"/>
      <c r="T16" s="13">
        <f>IF(S16="",0,IF($B16="M Bobsled",VLOOKUP(S16,Men!AB$5:AD$67,2),IF($B16="M Skeleton",VLOOKUP(S16,Men!AB$5:AD$67,3),IF($B16="W Bobsled",VLOOKUP(S16,Women!AB$5:AD$67,2),IF($B16="W Skeleton",VLOOKUP(S16,Women!AB$5:AD$67,3),0)))))</f>
        <v>0</v>
      </c>
      <c r="U16" s="16">
        <f t="shared" si="1"/>
        <v>339</v>
      </c>
      <c r="V16" s="94">
        <v>160</v>
      </c>
      <c r="W16" s="94">
        <v>27</v>
      </c>
      <c r="X16" s="141" t="str">
        <f t="shared" si="0"/>
        <v>Jeff Steenblick</v>
      </c>
      <c r="AB16" s="69" t="e">
        <f t="shared" si="2"/>
        <v>#REF!</v>
      </c>
      <c r="AC16" s="74" t="e">
        <f t="shared" si="3"/>
        <v>#REF!</v>
      </c>
      <c r="AD16" s="75" t="e">
        <f t="shared" si="4"/>
        <v>#REF!</v>
      </c>
      <c r="AE16" s="75" t="e">
        <f t="shared" si="5"/>
        <v>#REF!</v>
      </c>
      <c r="AF16" s="75" t="e">
        <f t="shared" si="6"/>
        <v>#REF!</v>
      </c>
      <c r="AG16" s="75" t="e">
        <f t="shared" si="7"/>
        <v>#REF!</v>
      </c>
      <c r="AH16" s="75" t="e">
        <f t="shared" si="8"/>
        <v>#REF!</v>
      </c>
      <c r="AI16" s="75" t="e">
        <f t="shared" si="9"/>
        <v>#REF!</v>
      </c>
      <c r="AJ16" s="75" t="e">
        <f t="shared" si="22"/>
        <v>#REF!</v>
      </c>
      <c r="AK16" s="75" t="e">
        <f>AK15-2.5</f>
        <v>#REF!</v>
      </c>
      <c r="AL16" s="76" t="e">
        <f t="shared" si="11"/>
        <v>#REF!</v>
      </c>
      <c r="AM16" s="73">
        <f t="shared" si="23"/>
        <v>94</v>
      </c>
      <c r="AO16" s="69" t="e">
        <f t="shared" si="12"/>
        <v>#REF!</v>
      </c>
      <c r="AP16" s="88" t="e">
        <f t="shared" si="13"/>
        <v>#REF!</v>
      </c>
      <c r="AQ16" s="75" t="e">
        <f t="shared" si="14"/>
        <v>#REF!</v>
      </c>
      <c r="AR16" s="75" t="e">
        <f t="shared" si="15"/>
        <v>#REF!</v>
      </c>
      <c r="AS16" s="75" t="e">
        <f t="shared" si="16"/>
        <v>#REF!</v>
      </c>
      <c r="AT16" s="75" t="e">
        <f t="shared" si="17"/>
        <v>#REF!</v>
      </c>
      <c r="AU16" s="75" t="e">
        <f t="shared" si="18"/>
        <v>#REF!</v>
      </c>
      <c r="AV16" s="75" t="e">
        <f t="shared" si="19"/>
        <v>#REF!</v>
      </c>
      <c r="AW16" s="75" t="e">
        <f t="shared" ref="AW16:AW53" si="25">AW15-0.1</f>
        <v>#REF!</v>
      </c>
      <c r="AX16" s="75">
        <f>AX14-2.5</f>
        <v>100</v>
      </c>
      <c r="AY16" s="76" t="e">
        <f t="shared" si="21"/>
        <v>#REF!</v>
      </c>
      <c r="AZ16" s="73">
        <f t="shared" si="24"/>
        <v>94</v>
      </c>
    </row>
    <row r="17" spans="1:52" ht="20" customHeight="1">
      <c r="A17" s="137" t="s">
        <v>80</v>
      </c>
      <c r="B17" s="17" t="s">
        <v>73</v>
      </c>
      <c r="C17" s="6">
        <v>2.2400000000000002</v>
      </c>
      <c r="D17" s="13">
        <f>IF(C17="",0,IF(B17="M Bobsled",VLOOKUP(C17,Men!D$5:F$66,2),IF(B17="M Skeleton",VLOOKUP(C17,Men!D$5:F$66,3),IF(B17="W Bobsled",VLOOKUP(C17,Women!D$5:F$66,2),IF(B17="W Skeleton",VLOOKUP(C17,Women!D$5:F$66,3),0)))))</f>
        <v>72</v>
      </c>
      <c r="E17" s="6">
        <v>3.92</v>
      </c>
      <c r="F17" s="13">
        <f>IF(E17="",0,IF($B17="M Bobsled",VLOOKUP(E17,Men!G$5:I$66,2),IF($B17="M Skeleton",VLOOKUP(E17,Men!G$5:I$66,3),IF($B17="W Bobsled",VLOOKUP(E17,Women!G$5:I$66,2),IF($B17="W Skeleton",VLOOKUP(E17,Women!G$5:I$66,3),0)))))</f>
        <v>72</v>
      </c>
      <c r="G17" s="6">
        <v>5.63</v>
      </c>
      <c r="H17" s="13">
        <f>IF(G17="",0,IF($B17="M Bobsled",VLOOKUP(G17,Men!J$5:L$66,2),IF($B17="M Skeleton",VLOOKUP(G17,Men!J$5:L$66,3),IF($B17="W Bobsled",VLOOKUP(G17,Women!J$5:L$66,2),IF($B17="W Skeleton",VLOOKUP(G17,Women!J$5:L$66,3),0)))))</f>
        <v>67</v>
      </c>
      <c r="I17" s="6"/>
      <c r="J17" s="13">
        <f>IF(I17="",0,IF($B17="M Bobsled",VLOOKUP(I17,Men!M$5:O$66,2),IF($B17="M Skeleton",VLOOKUP(I17,Men!M$5:O$66,3),IF($B17="W Bobsled",VLOOKUP(I17,Women!M$5:O$66,2),IF($B17="W Skeleton",VLOOKUP(I17,Women!M$5:O$66,3),0)))))</f>
        <v>0</v>
      </c>
      <c r="K17" s="5">
        <v>3.35</v>
      </c>
      <c r="L17" s="12">
        <f>IF(K17="",0,IF($B17="M Bobsled",VLOOKUP(K17,Men!P$5:R$66,2),IF($B17="M Skeleton",VLOOKUP(K17,Men!P$5:R$66,3),IF($B17="W Bobsled",VLOOKUP(K17,Women!P$5:R$66,2),IF($B17="W Skeleton",VLOOKUP(K17,Women!P$5:R$66,3),0)))))</f>
        <v>66</v>
      </c>
      <c r="M17" s="6">
        <v>2.75</v>
      </c>
      <c r="N17" s="13">
        <f>IF(M17="",0,IF($B17="M Bobsled",VLOOKUP(M17,Men!S$5:U$68,2),IF($B17="M Skeleton",VLOOKUP(M17,Men!S$5:U$68,3),IF($B17="W Bobsled",VLOOKUP(M17,Women!S$5:U$67,2),IF($B17="W Skeleton",VLOOKUP(M17,Women!S$5:U$67,3),0)))))</f>
        <v>68</v>
      </c>
      <c r="O17" s="6">
        <v>11.44</v>
      </c>
      <c r="P17" s="13">
        <f>IF(O17="",0,IF($B17="M Bobsled",VLOOKUP(O17,Men!V$5:X$67,2),IF($B17="M Skeleton",VLOOKUP(O17,Men!V$5:X$67,3),IF($B17="W Bobsled",VLOOKUP(O17,Women!V$5:X$67,2),IF($B17="W Skeleton",VLOOKUP(O17,Women!V$5:X$67,3),0)))))</f>
        <v>0</v>
      </c>
      <c r="Q17" s="6"/>
      <c r="R17" s="13">
        <f>IF(Q17="",0,IF($B17="M Bobsled",VLOOKUP(Q17,Men!Y$5:AA$67,2),IF($B17="M Skeleton",VLOOKUP(Q17,Men!Y$5:AA$67,3),IF($B17="W Bobsled",VLOOKUP(Q17,Women!Y$5:AA$67,2),IF($B17="W Skeleton",VLOOKUP(Q17,Women!Y$5:AA$67,3),0)))))</f>
        <v>0</v>
      </c>
      <c r="S17" s="6"/>
      <c r="T17" s="13">
        <f>IF(S17="",0,IF($B17="M Bobsled",VLOOKUP(S17,Men!AB$5:AD$67,2),IF($B17="M Skeleton",VLOOKUP(S17,Men!AB$5:AD$67,3),IF($B17="W Bobsled",VLOOKUP(S17,Women!AB$5:AD$67,2),IF($B17="W Skeleton",VLOOKUP(S17,Women!AB$5:AD$67,3),0)))))</f>
        <v>0</v>
      </c>
      <c r="U17" s="16">
        <f t="shared" si="1"/>
        <v>345</v>
      </c>
      <c r="V17" s="94">
        <v>185</v>
      </c>
      <c r="W17" s="94">
        <v>26</v>
      </c>
      <c r="X17" s="141" t="str">
        <f t="shared" si="0"/>
        <v>Max Delance</v>
      </c>
      <c r="AB17" s="69" t="e">
        <f t="shared" si="2"/>
        <v>#REF!</v>
      </c>
      <c r="AC17" s="77" t="e">
        <f t="shared" si="3"/>
        <v>#REF!</v>
      </c>
      <c r="AD17" s="75" t="e">
        <f t="shared" si="4"/>
        <v>#REF!</v>
      </c>
      <c r="AE17" s="75" t="e">
        <f t="shared" si="5"/>
        <v>#REF!</v>
      </c>
      <c r="AF17" s="75" t="e">
        <f t="shared" si="6"/>
        <v>#REF!</v>
      </c>
      <c r="AG17" s="75" t="e">
        <f t="shared" si="7"/>
        <v>#REF!</v>
      </c>
      <c r="AH17" s="75" t="e">
        <f t="shared" si="8"/>
        <v>#REF!</v>
      </c>
      <c r="AI17" s="75" t="e">
        <f t="shared" si="9"/>
        <v>#REF!</v>
      </c>
      <c r="AJ17" s="75" t="e">
        <f t="shared" si="22"/>
        <v>#REF!</v>
      </c>
      <c r="AK17" s="75" t="e">
        <f>AK16-2.5</f>
        <v>#REF!</v>
      </c>
      <c r="AL17" s="76" t="e">
        <f t="shared" ref="AL17:AL53" si="26">AL16-2.5</f>
        <v>#REF!</v>
      </c>
      <c r="AM17" s="73">
        <f t="shared" si="23"/>
        <v>93</v>
      </c>
      <c r="AO17" s="69" t="e">
        <f t="shared" si="12"/>
        <v>#REF!</v>
      </c>
      <c r="AP17" s="89" t="e">
        <f t="shared" si="13"/>
        <v>#REF!</v>
      </c>
      <c r="AQ17" s="75" t="e">
        <f t="shared" si="14"/>
        <v>#REF!</v>
      </c>
      <c r="AR17" s="75" t="e">
        <f t="shared" si="15"/>
        <v>#REF!</v>
      </c>
      <c r="AS17" s="75" t="e">
        <f t="shared" si="16"/>
        <v>#REF!</v>
      </c>
      <c r="AT17" s="75" t="e">
        <f t="shared" si="17"/>
        <v>#REF!</v>
      </c>
      <c r="AU17" s="75" t="e">
        <f t="shared" si="18"/>
        <v>#REF!</v>
      </c>
      <c r="AV17" s="75" t="e">
        <f t="shared" si="19"/>
        <v>#REF!</v>
      </c>
      <c r="AW17" s="75" t="e">
        <f t="shared" si="25"/>
        <v>#REF!</v>
      </c>
      <c r="AX17" s="75"/>
      <c r="AY17" s="76" t="e">
        <f t="shared" si="21"/>
        <v>#REF!</v>
      </c>
      <c r="AZ17" s="73">
        <f t="shared" si="24"/>
        <v>93</v>
      </c>
    </row>
    <row r="18" spans="1:52" ht="20" customHeight="1">
      <c r="A18" s="137" t="s">
        <v>81</v>
      </c>
      <c r="B18" s="17" t="s">
        <v>73</v>
      </c>
      <c r="C18" s="6">
        <v>2.4</v>
      </c>
      <c r="D18" s="13">
        <f>IF(C18="",0,IF(B18="M Bobsled",VLOOKUP(C18,Men!D$5:F$66,2),IF(B18="M Skeleton",VLOOKUP(C18,Men!D$5:F$66,3),IF(B18="W Bobsled",VLOOKUP(C18,Women!D$5:F$66,2),IF(B18="W Skeleton",VLOOKUP(C18,Women!D$5:F$66,3),0)))))</f>
        <v>0</v>
      </c>
      <c r="E18" s="6">
        <v>4.3499999999999996</v>
      </c>
      <c r="F18" s="13">
        <f>IF(E18="",0,IF($B18="M Bobsled",VLOOKUP(E18,Men!G$5:I$66,2),IF($B18="M Skeleton",VLOOKUP(E18,Men!G$5:I$66,3),IF($B18="W Bobsled",VLOOKUP(E18,Women!G$5:I$66,2),IF($B18="W Skeleton",VLOOKUP(E18,Women!G$5:I$66,3),0)))))</f>
        <v>0</v>
      </c>
      <c r="G18" s="6">
        <v>6.21</v>
      </c>
      <c r="H18" s="13">
        <f>IF(G18="",0,IF($B18="M Bobsled",VLOOKUP(G18,Men!J$5:L$66,2),IF($B18="M Skeleton",VLOOKUP(G18,Men!J$5:L$66,3),IF($B18="W Bobsled",VLOOKUP(G18,Women!J$5:L$66,2),IF($B18="W Skeleton",VLOOKUP(G18,Women!J$5:L$66,3),0)))))</f>
        <v>0</v>
      </c>
      <c r="I18" s="6"/>
      <c r="J18" s="13">
        <f>IF(I18="",0,IF($B18="M Bobsled",VLOOKUP(I18,Men!M$5:O$66,2),IF($B18="M Skeleton",VLOOKUP(I18,Men!M$5:O$66,3),IF($B18="W Bobsled",VLOOKUP(I18,Women!M$5:O$66,2),IF($B18="W Skeleton",VLOOKUP(I18,Women!M$5:O$66,3),0)))))</f>
        <v>0</v>
      </c>
      <c r="K18" s="7">
        <v>3.74</v>
      </c>
      <c r="L18" s="12">
        <f>IF(K18="",0,IF($B18="M Bobsled",VLOOKUP(K18,Men!P$5:R$66,2),IF($B18="M Skeleton",VLOOKUP(K18,Men!P$5:R$66,3),IF($B18="W Bobsled",VLOOKUP(K18,Women!P$5:R$66,2),IF($B18="W Skeleton",VLOOKUP(K18,Women!P$5:R$66,3),0)))))</f>
        <v>0</v>
      </c>
      <c r="M18" s="6">
        <v>2.4500000000000002</v>
      </c>
      <c r="N18" s="13">
        <f>IF(M18="",0,IF($B18="M Bobsled",VLOOKUP(M18,Men!S$5:U$68,2),IF($B18="M Skeleton",VLOOKUP(M18,Men!S$5:U$68,3),IF($B18="W Bobsled",VLOOKUP(M18,Women!S$5:U$67,2),IF($B18="W Skeleton",VLOOKUP(M18,Women!S$5:U$67,3),0)))))</f>
        <v>52</v>
      </c>
      <c r="O18" s="6">
        <v>9.34</v>
      </c>
      <c r="P18" s="13">
        <f>IF(O18="",0,IF($B18="M Bobsled",VLOOKUP(O18,Men!V$5:X$67,2),IF($B18="M Skeleton",VLOOKUP(O18,Men!V$5:X$67,3),IF($B18="W Bobsled",VLOOKUP(O18,Women!V$5:X$67,2),IF($B18="W Skeleton",VLOOKUP(O18,Women!V$5:X$67,3),0)))))</f>
        <v>0</v>
      </c>
      <c r="Q18" s="6"/>
      <c r="R18" s="13">
        <f>IF(Q18="",0,IF($B18="M Bobsled",VLOOKUP(Q18,Men!Y$5:AA$67,2),IF($B18="M Skeleton",VLOOKUP(Q18,Men!Y$5:AA$67,3),IF($B18="W Bobsled",VLOOKUP(Q18,Women!Y$5:AA$67,2),IF($B18="W Skeleton",VLOOKUP(Q18,Women!Y$5:AA$67,3),0)))))</f>
        <v>0</v>
      </c>
      <c r="S18" s="6"/>
      <c r="T18" s="13">
        <f>IF(S18="",0,IF($B18="M Bobsled",VLOOKUP(S18,Men!AB$5:AD$67,2),IF($B18="M Skeleton",VLOOKUP(S18,Men!AB$5:AD$67,3),IF($B18="W Bobsled",VLOOKUP(S18,Women!AB$5:AD$67,2),IF($B18="W Skeleton",VLOOKUP(S18,Women!AB$5:AD$67,3),0)))))</f>
        <v>0</v>
      </c>
      <c r="U18" s="16">
        <f t="shared" si="1"/>
        <v>52</v>
      </c>
      <c r="V18" s="94">
        <v>162</v>
      </c>
      <c r="W18" s="94">
        <v>31</v>
      </c>
      <c r="X18" s="141" t="str">
        <f t="shared" si="0"/>
        <v>Sean Hyndman</v>
      </c>
      <c r="AB18" s="69" t="e">
        <f>#REF!-1</f>
        <v>#REF!</v>
      </c>
      <c r="AC18" s="74" t="e">
        <f>#REF!+0.0067</f>
        <v>#REF!</v>
      </c>
      <c r="AD18" s="75" t="e">
        <f>#REF!+0.013</f>
        <v>#REF!</v>
      </c>
      <c r="AE18" s="75" t="e">
        <f>#REF!+0.016</f>
        <v>#REF!</v>
      </c>
      <c r="AF18" s="75" t="e">
        <f>#REF!+0.02</f>
        <v>#REF!</v>
      </c>
      <c r="AG18" s="75" t="e">
        <f>#REF!+0.013</f>
        <v>#REF!</v>
      </c>
      <c r="AH18" s="75" t="e">
        <f>#REF!+0.015</f>
        <v>#REF!</v>
      </c>
      <c r="AI18" s="75" t="e">
        <f>#REF!-0.5</f>
        <v>#REF!</v>
      </c>
      <c r="AJ18" s="75" t="e">
        <f>#REF!-0.1</f>
        <v>#REF!</v>
      </c>
      <c r="AK18" s="75"/>
      <c r="AL18" s="76" t="e">
        <f>#REF!-2.5</f>
        <v>#REF!</v>
      </c>
      <c r="AM18" s="73" t="e">
        <f>#REF!-1</f>
        <v>#REF!</v>
      </c>
      <c r="AO18" s="69" t="e">
        <f>#REF!-1</f>
        <v>#REF!</v>
      </c>
      <c r="AP18" s="88" t="e">
        <f>#REF!+0.0067</f>
        <v>#REF!</v>
      </c>
      <c r="AQ18" s="75" t="e">
        <f>#REF!+0.013</f>
        <v>#REF!</v>
      </c>
      <c r="AR18" s="75" t="e">
        <f>#REF!+0.016</f>
        <v>#REF!</v>
      </c>
      <c r="AS18" s="75" t="e">
        <f>#REF!+0.02</f>
        <v>#REF!</v>
      </c>
      <c r="AT18" s="75" t="e">
        <f>#REF!+0.013</f>
        <v>#REF!</v>
      </c>
      <c r="AU18" s="75" t="e">
        <f>#REF!+0.0175</f>
        <v>#REF!</v>
      </c>
      <c r="AV18" s="75" t="e">
        <f>#REF!-0.3</f>
        <v>#REF!</v>
      </c>
      <c r="AW18" s="75" t="e">
        <f>#REF!-0.1</f>
        <v>#REF!</v>
      </c>
      <c r="AX18" s="75"/>
      <c r="AY18" s="76" t="e">
        <f>#REF!-2.5</f>
        <v>#REF!</v>
      </c>
      <c r="AZ18" s="73" t="e">
        <f>#REF!-1</f>
        <v>#REF!</v>
      </c>
    </row>
    <row r="19" spans="1:52" ht="20" customHeight="1">
      <c r="A19" s="137" t="s">
        <v>82</v>
      </c>
      <c r="B19" s="17" t="s">
        <v>73</v>
      </c>
      <c r="C19" s="6">
        <v>2.3199999999999998</v>
      </c>
      <c r="D19" s="13">
        <f>IF(C19="",0,IF(B19="M Bobsled",VLOOKUP(C19,Men!D$5:F$66,2),IF(B19="M Skeleton",VLOOKUP(C19,Men!D$5:F$66,3),IF(B19="W Bobsled",VLOOKUP(C19,Women!D$5:F$66,2),IF(B19="W Skeleton",VLOOKUP(C19,Women!D$5:F$66,3),0)))))</f>
        <v>60</v>
      </c>
      <c r="E19" s="6">
        <v>4.0199999999999996</v>
      </c>
      <c r="F19" s="13">
        <f>IF(E19="",0,IF($B19="M Bobsled",VLOOKUP(E19,Men!G$5:I$66,2),IF($B19="M Skeleton",VLOOKUP(E19,Men!G$5:I$66,3),IF($B19="W Bobsled",VLOOKUP(E19,Women!G$5:I$66,2),IF($B19="W Skeleton",VLOOKUP(E19,Women!G$5:I$66,3),0)))))</f>
        <v>64</v>
      </c>
      <c r="G19" s="6">
        <v>5.65</v>
      </c>
      <c r="H19" s="13">
        <f>IF(G19="",0,IF($B19="M Bobsled",VLOOKUP(G19,Men!J$5:L$66,2),IF($B19="M Skeleton",VLOOKUP(G19,Men!J$5:L$66,3),IF($B19="W Bobsled",VLOOKUP(G19,Women!J$5:L$66,2),IF($B19="W Skeleton",VLOOKUP(G19,Women!J$5:L$66,3),0)))))</f>
        <v>66</v>
      </c>
      <c r="I19" s="6"/>
      <c r="J19" s="13">
        <f>IF(I19="",0,IF($B19="M Bobsled",VLOOKUP(I19,Men!M$5:O$66,2),IF($B19="M Skeleton",VLOOKUP(I19,Men!M$5:O$66,3),IF($B19="W Bobsled",VLOOKUP(I19,Women!M$5:O$66,2),IF($B19="W Skeleton",VLOOKUP(I19,Women!M$5:O$66,3),0)))))</f>
        <v>0</v>
      </c>
      <c r="K19" s="7">
        <v>3.32</v>
      </c>
      <c r="L19" s="12">
        <f>IF(K19="",0,IF($B19="M Bobsled",VLOOKUP(K19,Men!P$5:R$66,2),IF($B19="M Skeleton",VLOOKUP(K19,Men!P$5:R$66,3),IF($B19="W Bobsled",VLOOKUP(K19,Women!P$5:R$66,2),IF($B19="W Skeleton",VLOOKUP(K19,Women!P$5:R$66,3),0)))))</f>
        <v>68</v>
      </c>
      <c r="M19" s="6">
        <v>2.4300000000000002</v>
      </c>
      <c r="N19" s="13">
        <f>IF(M19="",0,IF($B19="M Bobsled",VLOOKUP(M19,Men!S$5:U$68,2),IF($B19="M Skeleton",VLOOKUP(M19,Men!S$5:U$68,3),IF($B19="W Bobsled",VLOOKUP(M19,Women!S$5:U$67,2),IF($B19="W Skeleton",VLOOKUP(M19,Women!S$5:U$67,3),0)))))</f>
        <v>51</v>
      </c>
      <c r="O19" s="6">
        <v>10.1</v>
      </c>
      <c r="P19" s="13">
        <f>IF(O19="",0,IF($B19="M Bobsled",VLOOKUP(O19,Men!V$5:X$67,2),IF($B19="M Skeleton",VLOOKUP(O19,Men!V$5:X$67,3),IF($B19="W Bobsled",VLOOKUP(O19,Women!V$5:X$67,2),IF($B19="W Skeleton",VLOOKUP(O19,Women!V$5:X$67,3),0)))))</f>
        <v>0</v>
      </c>
      <c r="Q19" s="6"/>
      <c r="R19" s="13">
        <f>IF(Q19="",0,IF($B19="M Bobsled",VLOOKUP(Q19,Men!Y$5:AA$67,2),IF($B19="M Skeleton",VLOOKUP(Q19,Men!Y$5:AA$67,3),IF($B19="W Bobsled",VLOOKUP(Q19,Women!Y$5:AA$67,2),IF($B19="W Skeleton",VLOOKUP(Q19,Women!Y$5:AA$67,3),0)))))</f>
        <v>0</v>
      </c>
      <c r="S19" s="6"/>
      <c r="T19" s="13">
        <f>IF(S19="",0,IF($B19="M Bobsled",VLOOKUP(S19,Men!AB$5:AD$67,2),IF($B19="M Skeleton",VLOOKUP(S19,Men!AB$5:AD$67,3),IF($B19="W Bobsled",VLOOKUP(S19,Women!AB$5:AD$67,2),IF($B19="W Skeleton",VLOOKUP(S19,Women!AB$5:AD$67,3),0)))))</f>
        <v>0</v>
      </c>
      <c r="U19" s="16">
        <f t="shared" si="1"/>
        <v>309</v>
      </c>
      <c r="V19" s="94">
        <v>165</v>
      </c>
      <c r="W19" s="94">
        <v>31</v>
      </c>
      <c r="X19" s="141" t="str">
        <f t="shared" si="0"/>
        <v>Phil Harrington</v>
      </c>
      <c r="AB19" s="69" t="e">
        <f t="shared" si="2"/>
        <v>#REF!</v>
      </c>
      <c r="AC19" s="77" t="e">
        <f t="shared" si="3"/>
        <v>#REF!</v>
      </c>
      <c r="AD19" s="75" t="e">
        <f t="shared" si="4"/>
        <v>#REF!</v>
      </c>
      <c r="AE19" s="75" t="e">
        <f t="shared" si="5"/>
        <v>#REF!</v>
      </c>
      <c r="AF19" s="75" t="e">
        <f t="shared" si="6"/>
        <v>#REF!</v>
      </c>
      <c r="AG19" s="75" t="e">
        <f t="shared" si="7"/>
        <v>#REF!</v>
      </c>
      <c r="AH19" s="75" t="e">
        <f t="shared" si="8"/>
        <v>#REF!</v>
      </c>
      <c r="AI19" s="75" t="e">
        <f t="shared" si="9"/>
        <v>#REF!</v>
      </c>
      <c r="AJ19" s="75" t="e">
        <f t="shared" si="22"/>
        <v>#REF!</v>
      </c>
      <c r="AK19" s="75" t="e">
        <f>#REF!-2.5</f>
        <v>#REF!</v>
      </c>
      <c r="AL19" s="76" t="e">
        <f t="shared" si="26"/>
        <v>#REF!</v>
      </c>
      <c r="AM19" s="73" t="e">
        <f t="shared" si="23"/>
        <v>#REF!</v>
      </c>
      <c r="AO19" s="69" t="e">
        <f t="shared" si="12"/>
        <v>#REF!</v>
      </c>
      <c r="AP19" s="89" t="e">
        <f t="shared" si="13"/>
        <v>#REF!</v>
      </c>
      <c r="AQ19" s="75" t="e">
        <f t="shared" si="14"/>
        <v>#REF!</v>
      </c>
      <c r="AR19" s="75" t="e">
        <f t="shared" si="15"/>
        <v>#REF!</v>
      </c>
      <c r="AS19" s="75" t="e">
        <f t="shared" si="16"/>
        <v>#REF!</v>
      </c>
      <c r="AT19" s="75" t="e">
        <f t="shared" si="17"/>
        <v>#REF!</v>
      </c>
      <c r="AU19" s="75" t="e">
        <f t="shared" si="18"/>
        <v>#REF!</v>
      </c>
      <c r="AV19" s="75" t="e">
        <f t="shared" si="19"/>
        <v>#REF!</v>
      </c>
      <c r="AW19" s="75" t="e">
        <f t="shared" si="25"/>
        <v>#REF!</v>
      </c>
      <c r="AX19" s="75" t="e">
        <f>#REF!-2.5</f>
        <v>#REF!</v>
      </c>
      <c r="AY19" s="76" t="e">
        <f t="shared" si="21"/>
        <v>#REF!</v>
      </c>
      <c r="AZ19" s="73" t="e">
        <f t="shared" si="24"/>
        <v>#REF!</v>
      </c>
    </row>
    <row r="20" spans="1:52" ht="20" customHeight="1">
      <c r="A20" s="138" t="s">
        <v>83</v>
      </c>
      <c r="B20" s="17" t="s">
        <v>73</v>
      </c>
      <c r="C20" s="6">
        <v>2.65</v>
      </c>
      <c r="D20" s="13">
        <f>IF(C20="",0,IF(B20="M Bobsled",VLOOKUP(C20,Men!D$5:F$66,2),IF(B20="M Skeleton",VLOOKUP(C20,Men!D$5:F$66,3),IF(B20="W Bobsled",VLOOKUP(C20,Women!D$5:F$66,2),IF(B20="W Skeleton",VLOOKUP(C20,Women!D$5:F$66,3),0)))))</f>
        <v>0</v>
      </c>
      <c r="E20" s="6">
        <v>4.66</v>
      </c>
      <c r="F20" s="13">
        <f>IF(E20="",0,IF($B20="M Bobsled",VLOOKUP(E20,Men!G$5:I$66,2),IF($B20="M Skeleton",VLOOKUP(E20,Men!G$5:I$66,3),IF($B20="W Bobsled",VLOOKUP(E20,Women!G$5:I$66,2),IF($B20="W Skeleton",VLOOKUP(E20,Women!G$5:I$66,3),0)))))</f>
        <v>0</v>
      </c>
      <c r="G20" s="6">
        <v>6.75</v>
      </c>
      <c r="H20" s="13">
        <f>IF(G20="",0,IF($B20="M Bobsled",VLOOKUP(G20,Men!J$5:L$66,2),IF($B20="M Skeleton",VLOOKUP(G20,Men!J$5:L$66,3),IF($B20="W Bobsled",VLOOKUP(G20,Women!J$5:L$66,2),IF($B20="W Skeleton",VLOOKUP(G20,Women!J$5:L$66,3),0)))))</f>
        <v>0</v>
      </c>
      <c r="I20" s="6"/>
      <c r="J20" s="13">
        <f>IF(I20="",0,IF($B20="M Bobsled",VLOOKUP(I20,Men!M$5:O$66,2),IF($B20="M Skeleton",VLOOKUP(I20,Men!M$5:O$66,3),IF($B20="W Bobsled",VLOOKUP(I20,Women!M$5:O$66,2),IF($B20="W Skeleton",VLOOKUP(I20,Women!M$5:O$66,3),0)))))</f>
        <v>0</v>
      </c>
      <c r="K20" s="7">
        <v>4.09</v>
      </c>
      <c r="L20" s="12">
        <f>IF(K20="",0,IF($B20="M Bobsled",VLOOKUP(K20,Men!P$5:R$66,2),IF($B20="M Skeleton",VLOOKUP(K20,Men!P$5:R$66,3),IF($B20="W Bobsled",VLOOKUP(K20,Women!P$5:R$66,2),IF($B20="W Skeleton",VLOOKUP(K20,Women!P$5:R$66,3),0)))))</f>
        <v>0</v>
      </c>
      <c r="M20" s="6">
        <v>2.08</v>
      </c>
      <c r="N20" s="13">
        <f>IF(M20="",0,IF($B20="M Bobsled",VLOOKUP(M20,Men!S$5:U$68,2),IF($B20="M Skeleton",VLOOKUP(M20,Men!S$5:U$68,3),IF($B20="W Bobsled",VLOOKUP(M20,Women!S$5:U$67,2),IF($B20="W Skeleton",VLOOKUP(M20,Women!S$5:U$67,3),0)))))</f>
        <v>0</v>
      </c>
      <c r="O20" s="6">
        <v>8</v>
      </c>
      <c r="P20" s="13">
        <f>IF(O20="",0,IF($B20="M Bobsled",VLOOKUP(O20,Men!V$5:X$67,2),IF($B20="M Skeleton",VLOOKUP(O20,Men!V$5:X$67,3),IF($B20="W Bobsled",VLOOKUP(O20,Women!V$5:X$67,2),IF($B20="W Skeleton",VLOOKUP(O20,Women!V$5:X$67,3),0)))))</f>
        <v>0</v>
      </c>
      <c r="Q20" s="6"/>
      <c r="R20" s="13">
        <f>IF(Q20="",0,IF($B20="M Bobsled",VLOOKUP(Q20,Men!Y$5:AA$67,2),IF($B20="M Skeleton",VLOOKUP(Q20,Men!Y$5:AA$67,3),IF($B20="W Bobsled",VLOOKUP(Q20,Women!Y$5:AA$67,2),IF($B20="W Skeleton",VLOOKUP(Q20,Women!Y$5:AA$67,3),0)))))</f>
        <v>0</v>
      </c>
      <c r="S20" s="6"/>
      <c r="T20" s="13">
        <f>IF(S20="",0,IF($B20="M Bobsled",VLOOKUP(S20,Men!AB$5:AD$67,2),IF($B20="M Skeleton",VLOOKUP(S20,Men!AB$5:AD$67,3),IF($B20="W Bobsled",VLOOKUP(S20,Women!AB$5:AD$67,2),IF($B20="W Skeleton",VLOOKUP(S20,Women!AB$5:AD$67,3),0)))))</f>
        <v>0</v>
      </c>
      <c r="U20" s="16">
        <f t="shared" si="1"/>
        <v>0</v>
      </c>
      <c r="V20" s="94">
        <v>220</v>
      </c>
      <c r="W20" s="94">
        <v>19</v>
      </c>
      <c r="X20" s="141" t="str">
        <f t="shared" si="0"/>
        <v>Merrick Flygare</v>
      </c>
      <c r="AB20" s="69" t="e">
        <f t="shared" si="2"/>
        <v>#REF!</v>
      </c>
      <c r="AC20" s="74" t="e">
        <f t="shared" si="3"/>
        <v>#REF!</v>
      </c>
      <c r="AD20" s="75" t="e">
        <f t="shared" si="4"/>
        <v>#REF!</v>
      </c>
      <c r="AE20" s="75" t="e">
        <f t="shared" si="5"/>
        <v>#REF!</v>
      </c>
      <c r="AF20" s="75" t="e">
        <f t="shared" si="6"/>
        <v>#REF!</v>
      </c>
      <c r="AG20" s="75" t="e">
        <f t="shared" si="7"/>
        <v>#REF!</v>
      </c>
      <c r="AH20" s="75" t="e">
        <f t="shared" si="8"/>
        <v>#REF!</v>
      </c>
      <c r="AI20" s="75" t="e">
        <f t="shared" si="9"/>
        <v>#REF!</v>
      </c>
      <c r="AJ20" s="75" t="e">
        <f t="shared" si="22"/>
        <v>#REF!</v>
      </c>
      <c r="AK20" s="75" t="e">
        <f>AK19-2.5</f>
        <v>#REF!</v>
      </c>
      <c r="AL20" s="76" t="e">
        <f t="shared" si="26"/>
        <v>#REF!</v>
      </c>
      <c r="AM20" s="73" t="e">
        <f t="shared" si="23"/>
        <v>#REF!</v>
      </c>
      <c r="AO20" s="69" t="e">
        <f t="shared" si="12"/>
        <v>#REF!</v>
      </c>
      <c r="AP20" s="88" t="e">
        <f t="shared" si="13"/>
        <v>#REF!</v>
      </c>
      <c r="AQ20" s="75" t="e">
        <f t="shared" si="14"/>
        <v>#REF!</v>
      </c>
      <c r="AR20" s="75" t="e">
        <f t="shared" si="15"/>
        <v>#REF!</v>
      </c>
      <c r="AS20" s="75" t="e">
        <f t="shared" si="16"/>
        <v>#REF!</v>
      </c>
      <c r="AT20" s="75" t="e">
        <f t="shared" si="17"/>
        <v>#REF!</v>
      </c>
      <c r="AU20" s="75" t="e">
        <f t="shared" si="18"/>
        <v>#REF!</v>
      </c>
      <c r="AV20" s="75" t="e">
        <f t="shared" si="19"/>
        <v>#REF!</v>
      </c>
      <c r="AW20" s="75" t="e">
        <f t="shared" si="25"/>
        <v>#REF!</v>
      </c>
      <c r="AX20" s="75"/>
      <c r="AY20" s="76" t="e">
        <f t="shared" si="21"/>
        <v>#REF!</v>
      </c>
      <c r="AZ20" s="73" t="e">
        <f t="shared" si="24"/>
        <v>#REF!</v>
      </c>
    </row>
    <row r="21" spans="1:52" ht="20" customHeight="1">
      <c r="A21" s="138" t="s">
        <v>84</v>
      </c>
      <c r="B21" s="17" t="s">
        <v>73</v>
      </c>
      <c r="C21" s="6">
        <v>2.2999999999999998</v>
      </c>
      <c r="D21" s="13">
        <f>IF(C21="",0,IF(B21="M Bobsled",VLOOKUP(C21,Men!D$5:F$66,2),IF(B21="M Skeleton",VLOOKUP(C21,Men!D$5:F$66,3),IF(B21="W Bobsled",VLOOKUP(C21,Women!D$5:F$66,2),IF(B21="W Skeleton",VLOOKUP(C21,Women!D$5:F$66,3),0)))))</f>
        <v>63</v>
      </c>
      <c r="E21" s="6">
        <v>4.0199999999999996</v>
      </c>
      <c r="F21" s="13">
        <f>IF(E21="",0,IF($B21="M Bobsled",VLOOKUP(E21,Men!G$5:I$66,2),IF($B21="M Skeleton",VLOOKUP(E21,Men!G$5:I$66,3),IF($B21="W Bobsled",VLOOKUP(E21,Women!G$5:I$66,2),IF($B21="W Skeleton",VLOOKUP(E21,Women!G$5:I$66,3),0)))))</f>
        <v>64</v>
      </c>
      <c r="G21" s="6">
        <v>5.61</v>
      </c>
      <c r="H21" s="13">
        <f>IF(G21="",0,IF($B21="M Bobsled",VLOOKUP(G21,Men!J$5:L$66,2),IF($B21="M Skeleton",VLOOKUP(G21,Men!J$5:L$66,3),IF($B21="W Bobsled",VLOOKUP(G21,Women!J$5:L$66,2),IF($B21="W Skeleton",VLOOKUP(G21,Women!J$5:L$66,3),0)))))</f>
        <v>69</v>
      </c>
      <c r="I21" s="6"/>
      <c r="J21" s="13">
        <f>IF(I21="",0,IF($B21="M Bobsled",VLOOKUP(I21,Men!M$5:O$66,2),IF($B21="M Skeleton",VLOOKUP(I21,Men!M$5:O$66,3),IF($B21="W Bobsled",VLOOKUP(I21,Women!M$5:O$66,2),IF($B21="W Skeleton",VLOOKUP(I21,Women!M$5:O$66,3),0)))))</f>
        <v>0</v>
      </c>
      <c r="K21" s="7">
        <v>3.27</v>
      </c>
      <c r="L21" s="12">
        <f>IF(K21="",0,IF($B21="M Bobsled",VLOOKUP(K21,Men!P$5:R$66,2),IF($B21="M Skeleton",VLOOKUP(K21,Men!P$5:R$66,3),IF($B21="W Bobsled",VLOOKUP(K21,Women!P$5:R$66,2),IF($B21="W Skeleton",VLOOKUP(K21,Women!P$5:R$66,3),0)))))</f>
        <v>72</v>
      </c>
      <c r="M21" s="6">
        <v>2.62</v>
      </c>
      <c r="N21" s="13">
        <f>IF(M21="",0,IF($B21="M Bobsled",VLOOKUP(M21,Men!S$5:U$68,2),IF($B21="M Skeleton",VLOOKUP(M21,Men!S$5:U$68,3),IF($B21="W Bobsled",VLOOKUP(M21,Women!S$5:U$67,2),IF($B21="W Skeleton",VLOOKUP(M21,Women!S$5:U$67,3),0)))))</f>
        <v>61</v>
      </c>
      <c r="O21" s="6">
        <v>11.22</v>
      </c>
      <c r="P21" s="13">
        <f>IF(O21="",0,IF($B21="M Bobsled",VLOOKUP(O21,Men!V$5:X$67,2),IF($B21="M Skeleton",VLOOKUP(O21,Men!V$5:X$67,3),IF($B21="W Bobsled",VLOOKUP(O21,Women!V$5:X$67,2),IF($B21="W Skeleton",VLOOKUP(O21,Women!V$5:X$67,3),0)))))</f>
        <v>0</v>
      </c>
      <c r="Q21" s="6"/>
      <c r="R21" s="13">
        <f>IF(Q21="",0,IF($B21="M Bobsled",VLOOKUP(Q21,Men!Y$5:AA$67,2),IF($B21="M Skeleton",VLOOKUP(Q21,Men!Y$5:AA$67,3),IF($B21="W Bobsled",VLOOKUP(Q21,Women!Y$5:AA$67,2),IF($B21="W Skeleton",VLOOKUP(Q21,Women!Y$5:AA$67,3),0)))))</f>
        <v>0</v>
      </c>
      <c r="S21" s="6"/>
      <c r="T21" s="13">
        <f>IF(S21="",0,IF($B21="M Bobsled",VLOOKUP(S21,Men!AB$5:AD$67,2),IF($B21="M Skeleton",VLOOKUP(S21,Men!AB$5:AD$67,3),IF($B21="W Bobsled",VLOOKUP(S21,Women!AB$5:AD$67,2),IF($B21="W Skeleton",VLOOKUP(S21,Women!AB$5:AD$67,3),0)))))</f>
        <v>0</v>
      </c>
      <c r="U21" s="16">
        <f t="shared" si="1"/>
        <v>329</v>
      </c>
      <c r="V21" s="94">
        <v>215</v>
      </c>
      <c r="W21" s="94">
        <v>25</v>
      </c>
      <c r="X21" s="141" t="str">
        <f t="shared" si="0"/>
        <v>Zach Shann</v>
      </c>
      <c r="AB21" s="69" t="e">
        <f t="shared" si="2"/>
        <v>#REF!</v>
      </c>
      <c r="AC21" s="74" t="e">
        <f t="shared" si="3"/>
        <v>#REF!</v>
      </c>
      <c r="AD21" s="75" t="e">
        <f t="shared" si="4"/>
        <v>#REF!</v>
      </c>
      <c r="AE21" s="75" t="e">
        <f t="shared" si="5"/>
        <v>#REF!</v>
      </c>
      <c r="AF21" s="75" t="e">
        <f t="shared" si="6"/>
        <v>#REF!</v>
      </c>
      <c r="AG21" s="75" t="e">
        <f t="shared" si="7"/>
        <v>#REF!</v>
      </c>
      <c r="AH21" s="75" t="e">
        <f t="shared" si="8"/>
        <v>#REF!</v>
      </c>
      <c r="AI21" s="75" t="e">
        <f t="shared" si="9"/>
        <v>#REF!</v>
      </c>
      <c r="AJ21" s="75" t="e">
        <f t="shared" si="22"/>
        <v>#REF!</v>
      </c>
      <c r="AK21" s="75" t="e">
        <f>AK20-2.5</f>
        <v>#REF!</v>
      </c>
      <c r="AL21" s="76" t="e">
        <f t="shared" si="26"/>
        <v>#REF!</v>
      </c>
      <c r="AM21" s="73" t="e">
        <f t="shared" si="23"/>
        <v>#REF!</v>
      </c>
      <c r="AO21" s="69" t="e">
        <f t="shared" si="12"/>
        <v>#REF!</v>
      </c>
      <c r="AP21" s="88" t="e">
        <f t="shared" si="13"/>
        <v>#REF!</v>
      </c>
      <c r="AQ21" s="75" t="e">
        <f t="shared" si="14"/>
        <v>#REF!</v>
      </c>
      <c r="AR21" s="75" t="e">
        <f t="shared" si="15"/>
        <v>#REF!</v>
      </c>
      <c r="AS21" s="75" t="e">
        <f t="shared" si="16"/>
        <v>#REF!</v>
      </c>
      <c r="AT21" s="75" t="e">
        <f t="shared" si="17"/>
        <v>#REF!</v>
      </c>
      <c r="AU21" s="75" t="e">
        <f t="shared" si="18"/>
        <v>#REF!</v>
      </c>
      <c r="AV21" s="75" t="e">
        <f t="shared" si="19"/>
        <v>#REF!</v>
      </c>
      <c r="AW21" s="75" t="e">
        <f t="shared" si="25"/>
        <v>#REF!</v>
      </c>
      <c r="AX21" s="75" t="e">
        <f>AX19-2.5</f>
        <v>#REF!</v>
      </c>
      <c r="AY21" s="76" t="e">
        <f t="shared" si="21"/>
        <v>#REF!</v>
      </c>
      <c r="AZ21" s="73" t="e">
        <f t="shared" si="24"/>
        <v>#REF!</v>
      </c>
    </row>
    <row r="22" spans="1:52" ht="20" customHeight="1">
      <c r="A22" s="138" t="s">
        <v>85</v>
      </c>
      <c r="B22" s="17" t="s">
        <v>73</v>
      </c>
      <c r="C22" s="6">
        <v>2.44</v>
      </c>
      <c r="D22" s="13">
        <f>IF(C22="",0,IF(B22="M Bobsled",VLOOKUP(C22,Men!D$5:F$66,2),IF(B22="M Skeleton",VLOOKUP(C22,Men!D$5:F$66,3),IF(B22="W Bobsled",VLOOKUP(C22,Women!D$5:F$66,2),IF(B22="W Skeleton",VLOOKUP(C22,Women!D$5:F$66,3),0)))))</f>
        <v>0</v>
      </c>
      <c r="E22" s="6">
        <v>4.29</v>
      </c>
      <c r="F22" s="13">
        <f>IF(E22="",0,IF($B22="M Bobsled",VLOOKUP(E22,Men!G$5:I$66,2),IF($B22="M Skeleton",VLOOKUP(E22,Men!G$5:I$66,3),IF($B22="W Bobsled",VLOOKUP(E22,Women!G$5:I$66,2),IF($B22="W Skeleton",VLOOKUP(E22,Women!G$5:I$66,3),0)))))</f>
        <v>0</v>
      </c>
      <c r="G22" s="6">
        <v>6.06</v>
      </c>
      <c r="H22" s="13">
        <f>IF(G22="",0,IF($B22="M Bobsled",VLOOKUP(G22,Men!J$5:L$66,2),IF($B22="M Skeleton",VLOOKUP(G22,Men!J$5:L$66,3),IF($B22="W Bobsled",VLOOKUP(G22,Women!J$5:L$66,2),IF($B22="W Skeleton",VLOOKUP(G22,Women!J$5:L$66,3),0)))))</f>
        <v>0</v>
      </c>
      <c r="I22" s="6"/>
      <c r="J22" s="13">
        <f>IF(I22="",0,IF($B22="M Bobsled",VLOOKUP(I22,Men!M$5:O$66,2),IF($B22="M Skeleton",VLOOKUP(I22,Men!M$5:O$66,3),IF($B22="W Bobsled",VLOOKUP(I22,Women!M$5:O$66,2),IF($B22="W Skeleton",VLOOKUP(I22,Women!M$5:O$66,3),0)))))</f>
        <v>0</v>
      </c>
      <c r="K22" s="7">
        <v>3.58</v>
      </c>
      <c r="L22" s="12">
        <f>IF(K22="",0,IF($B22="M Bobsled",VLOOKUP(K22,Men!P$5:R$66,2),IF($B22="M Skeleton",VLOOKUP(K22,Men!P$5:R$66,3),IF($B22="W Bobsled",VLOOKUP(K22,Women!P$5:R$66,2),IF($B22="W Skeleton",VLOOKUP(K22,Women!P$5:R$66,3),0)))))</f>
        <v>0</v>
      </c>
      <c r="M22" s="6">
        <v>2.4300000000000002</v>
      </c>
      <c r="N22" s="13">
        <f>IF(M22="",0,IF($B22="M Bobsled",VLOOKUP(M22,Men!S$5:U$68,2),IF($B22="M Skeleton",VLOOKUP(M22,Men!S$5:U$68,3),IF($B22="W Bobsled",VLOOKUP(M22,Women!S$5:U$67,2),IF($B22="W Skeleton",VLOOKUP(M22,Women!S$5:U$67,3),0)))))</f>
        <v>51</v>
      </c>
      <c r="O22" s="6">
        <v>12.12</v>
      </c>
      <c r="P22" s="13">
        <f>IF(O22="",0,IF($B22="M Bobsled",VLOOKUP(O22,Men!V$5:X$67,2),IF($B22="M Skeleton",VLOOKUP(O22,Men!V$5:X$67,3),IF($B22="W Bobsled",VLOOKUP(O22,Women!V$5:X$67,2),IF($B22="W Skeleton",VLOOKUP(O22,Women!V$5:X$67,3),0)))))</f>
        <v>51</v>
      </c>
      <c r="Q22" s="6"/>
      <c r="R22" s="13">
        <f>IF(Q22="",0,IF($B22="M Bobsled",VLOOKUP(Q22,Men!Y$5:AA$67,2),IF($B22="M Skeleton",VLOOKUP(Q22,Men!Y$5:AA$67,3),IF($B22="W Bobsled",VLOOKUP(Q22,Women!Y$5:AA$67,2),IF($B22="W Skeleton",VLOOKUP(Q22,Women!Y$5:AA$67,3),0)))))</f>
        <v>0</v>
      </c>
      <c r="S22" s="6"/>
      <c r="T22" s="13">
        <f>IF(S22="",0,IF($B22="M Bobsled",VLOOKUP(S22,Men!AB$5:AD$67,2),IF($B22="M Skeleton",VLOOKUP(S22,Men!AB$5:AD$67,3),IF($B22="W Bobsled",VLOOKUP(S22,Women!AB$5:AD$67,2),IF($B22="W Skeleton",VLOOKUP(S22,Women!AB$5:AD$67,3),0)))))</f>
        <v>0</v>
      </c>
      <c r="U22" s="16">
        <f t="shared" si="1"/>
        <v>102</v>
      </c>
      <c r="V22" s="94">
        <v>225</v>
      </c>
      <c r="W22" s="94">
        <v>33</v>
      </c>
      <c r="X22" s="141" t="str">
        <f t="shared" si="0"/>
        <v>Landon Stroebel</v>
      </c>
      <c r="AB22" s="69" t="e">
        <f t="shared" si="2"/>
        <v>#REF!</v>
      </c>
      <c r="AC22" s="77" t="e">
        <f t="shared" si="3"/>
        <v>#REF!</v>
      </c>
      <c r="AD22" s="75" t="e">
        <f t="shared" si="4"/>
        <v>#REF!</v>
      </c>
      <c r="AE22" s="75" t="e">
        <f t="shared" si="5"/>
        <v>#REF!</v>
      </c>
      <c r="AF22" s="75" t="e">
        <f t="shared" si="6"/>
        <v>#REF!</v>
      </c>
      <c r="AG22" s="75" t="e">
        <f t="shared" si="7"/>
        <v>#REF!</v>
      </c>
      <c r="AH22" s="75" t="e">
        <f t="shared" si="8"/>
        <v>#REF!</v>
      </c>
      <c r="AI22" s="75" t="e">
        <f t="shared" si="9"/>
        <v>#REF!</v>
      </c>
      <c r="AJ22" s="75" t="e">
        <f t="shared" si="22"/>
        <v>#REF!</v>
      </c>
      <c r="AK22" s="75" t="e">
        <f>AK21-2.5</f>
        <v>#REF!</v>
      </c>
      <c r="AL22" s="76" t="e">
        <f t="shared" si="26"/>
        <v>#REF!</v>
      </c>
      <c r="AM22" s="73" t="e">
        <f t="shared" si="23"/>
        <v>#REF!</v>
      </c>
      <c r="AO22" s="69" t="e">
        <f t="shared" si="12"/>
        <v>#REF!</v>
      </c>
      <c r="AP22" s="89" t="e">
        <f t="shared" si="13"/>
        <v>#REF!</v>
      </c>
      <c r="AQ22" s="75" t="e">
        <f t="shared" si="14"/>
        <v>#REF!</v>
      </c>
      <c r="AR22" s="75" t="e">
        <f t="shared" si="15"/>
        <v>#REF!</v>
      </c>
      <c r="AS22" s="75" t="e">
        <f t="shared" si="16"/>
        <v>#REF!</v>
      </c>
      <c r="AT22" s="75" t="e">
        <f t="shared" si="17"/>
        <v>#REF!</v>
      </c>
      <c r="AU22" s="75" t="e">
        <f t="shared" si="18"/>
        <v>#REF!</v>
      </c>
      <c r="AV22" s="75" t="e">
        <f t="shared" si="19"/>
        <v>#REF!</v>
      </c>
      <c r="AW22" s="75" t="e">
        <f t="shared" si="25"/>
        <v>#REF!</v>
      </c>
      <c r="AX22" s="75"/>
      <c r="AY22" s="76" t="e">
        <f t="shared" si="21"/>
        <v>#REF!</v>
      </c>
      <c r="AZ22" s="73" t="e">
        <f t="shared" si="24"/>
        <v>#REF!</v>
      </c>
    </row>
    <row r="23" spans="1:52" ht="20" customHeight="1">
      <c r="A23" s="137"/>
      <c r="B23" s="17"/>
      <c r="C23" s="6"/>
      <c r="D23" s="13">
        <f>IF(C23="",0,IF(B23="M Bobsled",VLOOKUP(C23,Men!D$5:F$66,2),IF(B23="M Skeleton",VLOOKUP(C23,Men!D$5:F$66,3),IF(B23="W Bobsled",VLOOKUP(C23,Women!D$5:F$66,2),IF(B23="W Skeleton",VLOOKUP(C23,Women!D$5:F$66,3),0)))))</f>
        <v>0</v>
      </c>
      <c r="E23" s="6"/>
      <c r="F23" s="13">
        <f>IF(E23="",0,IF($B23="M Bobsled",VLOOKUP(E23,Men!G$5:I$66,2),IF($B23="M Skeleton",VLOOKUP(E23,Men!G$5:I$66,3),IF($B23="W Bobsled",VLOOKUP(E23,Women!G$5:I$66,2),IF($B23="W Skeleton",VLOOKUP(E23,Women!G$5:I$66,3),0)))))</f>
        <v>0</v>
      </c>
      <c r="G23" s="6"/>
      <c r="H23" s="13">
        <f>IF(G23="",0,IF($B23="M Bobsled",VLOOKUP(G23,Men!J$5:L$66,2),IF($B23="M Skeleton",VLOOKUP(G23,Men!J$5:L$66,3),IF($B23="W Bobsled",VLOOKUP(G23,Women!J$5:L$66,2),IF($B23="W Skeleton",VLOOKUP(G23,Women!J$5:L$66,3),0)))))</f>
        <v>0</v>
      </c>
      <c r="I23" s="6"/>
      <c r="J23" s="13">
        <f>IF(I23="",0,IF($B23="M Bobsled",VLOOKUP(I23,Men!M$5:O$66,2),IF($B23="M Skeleton",VLOOKUP(I23,Men!M$5:O$66,3),IF($B23="W Bobsled",VLOOKUP(I23,Women!M$5:O$66,2),IF($B23="W Skeleton",VLOOKUP(I23,Women!M$5:O$66,3),0)))))</f>
        <v>0</v>
      </c>
      <c r="K23" s="7"/>
      <c r="L23" s="12">
        <f>IF(K23="",0,IF($B23="M Bobsled",VLOOKUP(K23,Men!P$5:R$66,2),IF($B23="M Skeleton",VLOOKUP(K23,Men!P$5:R$66,3),IF($B23="W Bobsled",VLOOKUP(K23,Women!P$5:R$66,2),IF($B23="W Skeleton",VLOOKUP(K23,Women!P$5:R$66,3),0)))))</f>
        <v>0</v>
      </c>
      <c r="M23" s="42"/>
      <c r="N23" s="13">
        <f>IF(M23="",0,IF($B23="M Bobsled",VLOOKUP(M23,Men!S$5:U$68,2),IF($B23="M Skeleton",VLOOKUP(M23,Men!S$5:U$68,3),IF($B23="W Bobsled",VLOOKUP(M23,Women!S$5:U$67,2),IF($B23="W Skeleton",VLOOKUP(M23,Women!S$5:U$67,3),0)))))</f>
        <v>0</v>
      </c>
      <c r="O23" s="6"/>
      <c r="P23" s="13">
        <f>IF(O23="",0,IF($B23="M Bobsled",VLOOKUP(O23,Men!V$5:X$67,2),IF($B23="M Skeleton",VLOOKUP(O23,Men!V$5:X$67,3),IF($B23="W Bobsled",VLOOKUP(O23,Women!V$5:X$67,2),IF($B23="W Skeleton",VLOOKUP(O23,Women!V$5:X$67,3),0)))))</f>
        <v>0</v>
      </c>
      <c r="Q23" s="101"/>
      <c r="R23" s="13">
        <f>IF(Q23="",0,IF($B23="M Bobsled",VLOOKUP(Q23,Men!Y$5:AA$67,2),IF($B23="M Skeleton",VLOOKUP(Q23,Men!Y$5:AA$67,3),IF($B23="W Bobsled",VLOOKUP(Q23,Women!Y$5:AA$67,2),IF($B23="W Skeleton",VLOOKUP(Q23,Women!Y$5:AA$67,3),0)))))</f>
        <v>0</v>
      </c>
      <c r="S23" s="6"/>
      <c r="T23" s="13">
        <f>IF(S23="",0,IF($B23="M Bobsled",VLOOKUP(S23,Men!AB$5:AD$67,2),IF($B23="M Skeleton",VLOOKUP(S23,Men!AB$5:AD$67,3),IF($B23="W Bobsled",VLOOKUP(S23,Women!AB$5:AD$67,2),IF($B23="W Skeleton",VLOOKUP(S23,Women!AB$5:AD$67,3),0)))))</f>
        <v>0</v>
      </c>
      <c r="U23" s="16">
        <f t="shared" si="1"/>
        <v>0</v>
      </c>
      <c r="V23" s="94"/>
      <c r="W23" s="94"/>
      <c r="X23" s="141">
        <f t="shared" si="0"/>
        <v>0</v>
      </c>
      <c r="AB23" s="69" t="e">
        <f t="shared" si="2"/>
        <v>#REF!</v>
      </c>
      <c r="AC23" s="74" t="e">
        <f t="shared" si="3"/>
        <v>#REF!</v>
      </c>
      <c r="AD23" s="75" t="e">
        <f t="shared" si="4"/>
        <v>#REF!</v>
      </c>
      <c r="AE23" s="75" t="e">
        <f t="shared" si="5"/>
        <v>#REF!</v>
      </c>
      <c r="AF23" s="75" t="e">
        <f t="shared" si="6"/>
        <v>#REF!</v>
      </c>
      <c r="AG23" s="75" t="e">
        <f t="shared" si="7"/>
        <v>#REF!</v>
      </c>
      <c r="AH23" s="75" t="e">
        <f t="shared" si="8"/>
        <v>#REF!</v>
      </c>
      <c r="AI23" s="75" t="e">
        <f t="shared" si="9"/>
        <v>#REF!</v>
      </c>
      <c r="AJ23" s="75" t="e">
        <f t="shared" si="22"/>
        <v>#REF!</v>
      </c>
      <c r="AK23" s="75"/>
      <c r="AL23" s="76" t="e">
        <f t="shared" si="26"/>
        <v>#REF!</v>
      </c>
      <c r="AM23" s="73" t="e">
        <f t="shared" si="23"/>
        <v>#REF!</v>
      </c>
      <c r="AO23" s="69" t="e">
        <f t="shared" si="12"/>
        <v>#REF!</v>
      </c>
      <c r="AP23" s="88" t="e">
        <f t="shared" si="13"/>
        <v>#REF!</v>
      </c>
      <c r="AQ23" s="75" t="e">
        <f t="shared" si="14"/>
        <v>#REF!</v>
      </c>
      <c r="AR23" s="75" t="e">
        <f t="shared" si="15"/>
        <v>#REF!</v>
      </c>
      <c r="AS23" s="75" t="e">
        <f t="shared" si="16"/>
        <v>#REF!</v>
      </c>
      <c r="AT23" s="75" t="e">
        <f t="shared" si="17"/>
        <v>#REF!</v>
      </c>
      <c r="AU23" s="75" t="e">
        <f t="shared" si="18"/>
        <v>#REF!</v>
      </c>
      <c r="AV23" s="75" t="e">
        <f t="shared" si="19"/>
        <v>#REF!</v>
      </c>
      <c r="AW23" s="75" t="e">
        <f t="shared" si="25"/>
        <v>#REF!</v>
      </c>
      <c r="AX23" s="75" t="e">
        <f>AX21-2.5</f>
        <v>#REF!</v>
      </c>
      <c r="AY23" s="76" t="e">
        <f t="shared" si="21"/>
        <v>#REF!</v>
      </c>
      <c r="AZ23" s="73" t="e">
        <f t="shared" si="24"/>
        <v>#REF!</v>
      </c>
    </row>
    <row r="24" spans="1:52" ht="20" customHeight="1">
      <c r="A24" s="138" t="s">
        <v>86</v>
      </c>
      <c r="B24" s="17" t="s">
        <v>67</v>
      </c>
      <c r="C24" s="6">
        <v>2.61</v>
      </c>
      <c r="D24" s="13">
        <f>IF(C24="",0,IF(B24="M Bobsled",VLOOKUP(C24,Men!D$5:F$66,2),IF(B24="M Skeleton",VLOOKUP(C24,Men!D$5:F$66,3),IF(B24="W Bobsled",VLOOKUP(C24,Women!D$5:F$66,2),IF(B24="W Skeleton",VLOOKUP(C24,Women!D$5:F$66,3),0)))))</f>
        <v>0</v>
      </c>
      <c r="E24" s="6">
        <v>4.78</v>
      </c>
      <c r="F24" s="13">
        <f>IF(E24="",0,IF($B24="M Bobsled",VLOOKUP(E24,Men!G$5:I$66,2),IF($B24="M Skeleton",VLOOKUP(E24,Men!G$5:I$66,3),IF($B24="W Bobsled",VLOOKUP(E24,Women!G$5:I$66,2),IF($B24="W Skeleton",VLOOKUP(E24,Women!G$5:I$66,3),0)))))</f>
        <v>0</v>
      </c>
      <c r="G24" s="6">
        <v>6.93</v>
      </c>
      <c r="H24" s="13">
        <f>IF(G24="",0,IF($B24="M Bobsled",VLOOKUP(G24,Men!J$5:L$66,2),IF($B24="M Skeleton",VLOOKUP(G24,Men!J$5:L$66,3),IF($B24="W Bobsled",VLOOKUP(G24,Women!J$5:L$66,2),IF($B24="W Skeleton",VLOOKUP(G24,Women!J$5:L$66,3),0)))))</f>
        <v>0</v>
      </c>
      <c r="I24" s="6"/>
      <c r="J24" s="13">
        <f>IF(I24="",0,IF($B24="M Bobsled",VLOOKUP(I24,Men!M$5:O$66,2),IF($B24="M Skeleton",VLOOKUP(I24,Men!M$5:O$66,3),IF($B24="W Bobsled",VLOOKUP(I24,Women!M$5:O$66,2),IF($B24="W Skeleton",VLOOKUP(I24,Women!M$5:O$66,3),0)))))</f>
        <v>0</v>
      </c>
      <c r="K24" s="7">
        <v>4.28</v>
      </c>
      <c r="L24" s="12">
        <f>IF(K24="",0,IF($B24="M Bobsled",VLOOKUP(K24,Men!P$5:R$66,2),IF($B24="M Skeleton",VLOOKUP(K24,Men!P$5:R$66,3),IF($B24="W Bobsled",VLOOKUP(K24,Women!P$5:R$66,2),IF($B24="W Skeleton",VLOOKUP(K24,Women!P$5:R$66,3),0)))))</f>
        <v>0</v>
      </c>
      <c r="M24" s="6">
        <v>2.02</v>
      </c>
      <c r="N24" s="13">
        <f>IF(M24="",0,IF($B24="M Bobsled",VLOOKUP(M24,Men!S$5:U$68,2),IF($B24="M Skeleton",VLOOKUP(M24,Men!S$5:U$68,3),IF($B24="W Bobsled",VLOOKUP(M24,Women!S$5:U$67,2),IF($B24="W Skeleton",VLOOKUP(M24,Women!S$5:U$67,3),0)))))</f>
        <v>0</v>
      </c>
      <c r="O24" s="6">
        <v>7.8</v>
      </c>
      <c r="P24" s="13">
        <f>IF(O24="",0,IF($B24="M Bobsled",VLOOKUP(O24,Men!V$5:X$67,2),IF($B24="M Skeleton",VLOOKUP(O24,Men!V$5:X$67,3),IF($B24="W Bobsled",VLOOKUP(O24,Women!V$5:X$67,2),IF($B24="W Skeleton",VLOOKUP(O24,Women!V$5:X$67,3),0)))))</f>
        <v>0</v>
      </c>
      <c r="Q24" s="6"/>
      <c r="R24" s="13">
        <f>IF(Q24="",0,IF($B24="M Bobsled",VLOOKUP(Q24,Men!Y$5:AA$67,2),IF($B24="M Skeleton",VLOOKUP(Q24,Men!Y$5:AA$67,3),IF($B24="W Bobsled",VLOOKUP(Q24,Women!Y$5:AA$67,2),IF($B24="W Skeleton",VLOOKUP(Q24,Women!Y$5:AA$67,3),0)))))</f>
        <v>0</v>
      </c>
      <c r="S24" s="6"/>
      <c r="T24" s="13">
        <f>IF(S24="",0,IF($B24="M Bobsled",VLOOKUP(S24,Men!AB$5:AD$67,2),IF($B24="M Skeleton",VLOOKUP(S24,Men!AB$5:AD$67,3),IF($B24="W Bobsled",VLOOKUP(S24,Women!AB$5:AD$67,2),IF($B24="W Skeleton",VLOOKUP(S24,Women!AB$5:AD$67,3),0)))))</f>
        <v>0</v>
      </c>
      <c r="U24" s="16">
        <f t="shared" si="1"/>
        <v>0</v>
      </c>
      <c r="V24" s="94">
        <v>130</v>
      </c>
      <c r="W24" s="94">
        <v>32</v>
      </c>
      <c r="X24" s="141" t="str">
        <f t="shared" si="0"/>
        <v>Liz Swaney</v>
      </c>
      <c r="AB24" s="69" t="e">
        <f t="shared" si="2"/>
        <v>#REF!</v>
      </c>
      <c r="AC24" s="74" t="e">
        <f t="shared" si="3"/>
        <v>#REF!</v>
      </c>
      <c r="AD24" s="75" t="e">
        <f t="shared" si="4"/>
        <v>#REF!</v>
      </c>
      <c r="AE24" s="75" t="e">
        <f t="shared" si="5"/>
        <v>#REF!</v>
      </c>
      <c r="AF24" s="75" t="e">
        <f t="shared" si="6"/>
        <v>#REF!</v>
      </c>
      <c r="AG24" s="75" t="e">
        <f t="shared" si="7"/>
        <v>#REF!</v>
      </c>
      <c r="AH24" s="75" t="e">
        <f t="shared" si="8"/>
        <v>#REF!</v>
      </c>
      <c r="AI24" s="75" t="e">
        <f t="shared" si="9"/>
        <v>#REF!</v>
      </c>
      <c r="AJ24" s="75" t="e">
        <f t="shared" si="22"/>
        <v>#REF!</v>
      </c>
      <c r="AK24" s="78" t="e">
        <f>AK22-2.5</f>
        <v>#REF!</v>
      </c>
      <c r="AL24" s="76" t="e">
        <f t="shared" si="26"/>
        <v>#REF!</v>
      </c>
      <c r="AM24" s="73" t="e">
        <f t="shared" si="23"/>
        <v>#REF!</v>
      </c>
      <c r="AO24" s="69" t="e">
        <f t="shared" si="12"/>
        <v>#REF!</v>
      </c>
      <c r="AP24" s="88" t="e">
        <f t="shared" si="13"/>
        <v>#REF!</v>
      </c>
      <c r="AQ24" s="75" t="e">
        <f t="shared" si="14"/>
        <v>#REF!</v>
      </c>
      <c r="AR24" s="75" t="e">
        <f t="shared" si="15"/>
        <v>#REF!</v>
      </c>
      <c r="AS24" s="75" t="e">
        <f t="shared" si="16"/>
        <v>#REF!</v>
      </c>
      <c r="AT24" s="75" t="e">
        <f t="shared" si="17"/>
        <v>#REF!</v>
      </c>
      <c r="AU24" s="75" t="e">
        <f t="shared" si="18"/>
        <v>#REF!</v>
      </c>
      <c r="AV24" s="75" t="e">
        <f t="shared" si="19"/>
        <v>#REF!</v>
      </c>
      <c r="AW24" s="75" t="e">
        <f t="shared" si="25"/>
        <v>#REF!</v>
      </c>
      <c r="AX24" s="75"/>
      <c r="AY24" s="76"/>
      <c r="AZ24" s="73" t="e">
        <f t="shared" si="24"/>
        <v>#REF!</v>
      </c>
    </row>
    <row r="25" spans="1:52" ht="20" customHeight="1">
      <c r="A25" s="138" t="s">
        <v>87</v>
      </c>
      <c r="B25" s="18" t="s">
        <v>73</v>
      </c>
      <c r="C25" s="6">
        <v>2.0499999999999998</v>
      </c>
      <c r="D25" s="13">
        <f>IF(C25="",0,IF(B25="M Bobsled",VLOOKUP(C25,Men!D$5:F$66,2),IF(B25="M Skeleton",VLOOKUP(C25,Men!D$5:F$66,3),IF(B25="W Bobsled",VLOOKUP(C25,Women!D$5:F$66,2),IF(B25="W Skeleton",VLOOKUP(C25,Women!D$5:F$66,3),0)))))</f>
        <v>100</v>
      </c>
      <c r="E25" s="6">
        <v>3.55</v>
      </c>
      <c r="F25" s="13">
        <f>IF(E25="",0,IF($B25="M Bobsled",VLOOKUP(E25,Men!G$5:I$66,2),IF($B25="M Skeleton",VLOOKUP(E25,Men!G$5:I$66,3),IF($B25="W Bobsled",VLOOKUP(E25,Women!G$5:I$66,2),IF($B25="W Skeleton",VLOOKUP(E25,Women!G$5:I$66,3),0)))))</f>
        <v>100</v>
      </c>
      <c r="G25" s="6">
        <v>5.03</v>
      </c>
      <c r="H25" s="13">
        <f>IF(G25="",0,IF($B25="M Bobsled",VLOOKUP(G25,Men!J$5:L$66,2),IF($B25="M Skeleton",VLOOKUP(G25,Men!J$5:L$66,3),IF($B25="W Bobsled",VLOOKUP(G25,Women!J$5:L$66,2),IF($B25="W Skeleton",VLOOKUP(G25,Women!J$5:L$66,3),0)))))</f>
        <v>100</v>
      </c>
      <c r="I25" s="6"/>
      <c r="J25" s="13">
        <f>IF(I25="",0,IF($B25="M Bobsled",VLOOKUP(I25,Men!M$5:O$66,2),IF($B25="M Skeleton",VLOOKUP(I25,Men!M$5:O$66,3),IF($B25="W Bobsled",VLOOKUP(I25,Women!M$5:O$66,2),IF($B25="W Skeleton",VLOOKUP(I25,Women!M$5:O$66,3),0)))))</f>
        <v>0</v>
      </c>
      <c r="K25" s="7">
        <v>2.98</v>
      </c>
      <c r="L25" s="12">
        <f>IF(K25="",0,IF($B25="M Bobsled",VLOOKUP(K25,Men!P$5:R$66,2),IF($B25="M Skeleton",VLOOKUP(K25,Men!P$5:R$66,3),IF($B25="W Bobsled",VLOOKUP(K25,Women!P$5:R$66,2),IF($B25="W Skeleton",VLOOKUP(K25,Women!P$5:R$66,3),0)))))</f>
        <v>94</v>
      </c>
      <c r="M25" s="6">
        <v>3.04</v>
      </c>
      <c r="N25" s="13">
        <f>IF(M25="",0,IF($B25="M Bobsled",VLOOKUP(M25,Men!S$5:U$68,2),IF($B25="M Skeleton",VLOOKUP(M25,Men!S$5:U$68,3),IF($B25="W Bobsled",VLOOKUP(M25,Women!S$5:U$67,2),IF($B25="W Skeleton",VLOOKUP(M25,Women!S$5:U$67,3),0)))))</f>
        <v>83</v>
      </c>
      <c r="O25" s="6">
        <v>13.46</v>
      </c>
      <c r="P25" s="13">
        <f>IF(O25="",0,IF($B25="M Bobsled",VLOOKUP(O25,Men!V$5:X$67,2),IF($B25="M Skeleton",VLOOKUP(O25,Men!V$5:X$67,3),IF($B25="W Bobsled",VLOOKUP(O25,Women!V$5:X$67,2),IF($B25="W Skeleton",VLOOKUP(O25,Women!V$5:X$67,3),0)))))</f>
        <v>64</v>
      </c>
      <c r="Q25" s="6"/>
      <c r="R25" s="13">
        <f>IF(Q25="",0,IF($B25="M Bobsled",VLOOKUP(Q25,Men!Y$5:AA$67,2),IF($B25="M Skeleton",VLOOKUP(Q25,Men!Y$5:AA$67,3),IF($B25="W Bobsled",VLOOKUP(Q25,Women!Y$5:AA$67,2),IF($B25="W Skeleton",VLOOKUP(Q25,Women!Y$5:AA$67,3),0)))))</f>
        <v>0</v>
      </c>
      <c r="S25" s="6"/>
      <c r="T25" s="13">
        <f>IF(S25="",0,IF($B25="M Bobsled",VLOOKUP(S25,Men!AB$5:AD$67,2),IF($B25="M Skeleton",VLOOKUP(S25,Men!AB$5:AD$67,3),IF($B25="W Bobsled",VLOOKUP(S25,Women!AB$5:AD$67,2),IF($B25="W Skeleton",VLOOKUP(S25,Women!AB$5:AD$67,3),0)))))</f>
        <v>0</v>
      </c>
      <c r="U25" s="16">
        <f t="shared" si="1"/>
        <v>541</v>
      </c>
      <c r="V25" s="94">
        <v>173</v>
      </c>
      <c r="W25" s="94">
        <v>25</v>
      </c>
      <c r="X25" s="141" t="str">
        <f t="shared" si="0"/>
        <v>Nick Timmings</v>
      </c>
      <c r="AB25" s="69" t="e">
        <f>#REF!-1</f>
        <v>#REF!</v>
      </c>
      <c r="AC25" s="74" t="e">
        <f>#REF!+0.0067</f>
        <v>#REF!</v>
      </c>
      <c r="AD25" s="75" t="e">
        <f>#REF!+0.013</f>
        <v>#REF!</v>
      </c>
      <c r="AE25" s="75" t="e">
        <f>#REF!+0.016</f>
        <v>#REF!</v>
      </c>
      <c r="AF25" s="75" t="e">
        <f>#REF!+0.02</f>
        <v>#REF!</v>
      </c>
      <c r="AG25" s="75" t="e">
        <f>#REF!+0.013</f>
        <v>#REF!</v>
      </c>
      <c r="AH25" s="75" t="e">
        <f>#REF!+0.015</f>
        <v>#REF!</v>
      </c>
      <c r="AI25" s="75" t="e">
        <f>#REF!-0.5</f>
        <v>#REF!</v>
      </c>
      <c r="AJ25" s="75" t="e">
        <f>#REF!-0.1</f>
        <v>#REF!</v>
      </c>
      <c r="AK25" s="78" t="e">
        <f>#REF!-2.5</f>
        <v>#REF!</v>
      </c>
      <c r="AL25" s="76" t="e">
        <f>#REF!-2.5</f>
        <v>#REF!</v>
      </c>
      <c r="AM25" s="73" t="e">
        <f>#REF!-1</f>
        <v>#REF!</v>
      </c>
      <c r="AO25" s="69" t="e">
        <f>#REF!-1</f>
        <v>#REF!</v>
      </c>
      <c r="AP25" s="88" t="e">
        <f>#REF!+0.0067</f>
        <v>#REF!</v>
      </c>
      <c r="AQ25" s="75" t="e">
        <f>#REF!+0.013</f>
        <v>#REF!</v>
      </c>
      <c r="AR25" s="75" t="e">
        <f>#REF!+0.016</f>
        <v>#REF!</v>
      </c>
      <c r="AS25" s="75" t="e">
        <f>#REF!+0.02</f>
        <v>#REF!</v>
      </c>
      <c r="AT25" s="75" t="e">
        <f>#REF!+0.013</f>
        <v>#REF!</v>
      </c>
      <c r="AU25" s="75" t="e">
        <f>#REF!+0.0175</f>
        <v>#REF!</v>
      </c>
      <c r="AV25" s="75" t="e">
        <f>#REF!-0.3</f>
        <v>#REF!</v>
      </c>
      <c r="AW25" s="75" t="e">
        <f>#REF!-0.1</f>
        <v>#REF!</v>
      </c>
      <c r="AX25" s="75"/>
      <c r="AY25" s="76"/>
      <c r="AZ25" s="73" t="e">
        <f>#REF!-1</f>
        <v>#REF!</v>
      </c>
    </row>
    <row r="26" spans="1:52" ht="20" customHeight="1">
      <c r="A26" s="137" t="s">
        <v>88</v>
      </c>
      <c r="B26" s="18" t="s">
        <v>73</v>
      </c>
      <c r="C26" s="6">
        <v>2.42</v>
      </c>
      <c r="D26" s="13">
        <f>IF(C26="",0,IF(B26="M Bobsled",VLOOKUP(C26,Men!D$5:F$66,2),IF(B26="M Skeleton",VLOOKUP(C26,Men!D$5:F$66,3),IF(B26="W Bobsled",VLOOKUP(C26,Women!D$5:F$66,2),IF(B26="W Skeleton",VLOOKUP(C26,Women!D$5:F$66,3),0)))))</f>
        <v>0</v>
      </c>
      <c r="E26" s="6">
        <v>4.21</v>
      </c>
      <c r="F26" s="13">
        <f>IF(E26="",0,IF($B26="M Bobsled",VLOOKUP(E26,Men!G$5:I$66,2),IF($B26="M Skeleton",VLOOKUP(E26,Men!G$5:I$66,3),IF($B26="W Bobsled",VLOOKUP(E26,Women!G$5:I$66,2),IF($B26="W Skeleton",VLOOKUP(E26,Women!G$5:I$66,3),0)))))</f>
        <v>0</v>
      </c>
      <c r="G26" s="6">
        <v>6.03</v>
      </c>
      <c r="H26" s="13">
        <f>IF(G26="",0,IF($B26="M Bobsled",VLOOKUP(G26,Men!J$5:L$66,2),IF($B26="M Skeleton",VLOOKUP(G26,Men!J$5:L$66,3),IF($B26="W Bobsled",VLOOKUP(G26,Women!J$5:L$66,2),IF($B26="W Skeleton",VLOOKUP(G26,Women!J$5:L$66,3),0)))))</f>
        <v>0</v>
      </c>
      <c r="I26" s="6"/>
      <c r="J26" s="13">
        <f>IF(I26="",0,IF($B26="M Bobsled",VLOOKUP(I26,Men!M$5:O$66,2),IF($B26="M Skeleton",VLOOKUP(I26,Men!M$5:O$66,3),IF($B26="W Bobsled",VLOOKUP(I26,Women!M$5:O$66,2),IF($B26="W Skeleton",VLOOKUP(I26,Women!M$5:O$66,3),0)))))</f>
        <v>0</v>
      </c>
      <c r="K26" s="7">
        <v>3.6</v>
      </c>
      <c r="L26" s="12">
        <f>IF(K26="",0,IF($B26="M Bobsled",VLOOKUP(K26,Men!P$5:R$66,2),IF($B26="M Skeleton",VLOOKUP(K26,Men!P$5:R$66,3),IF($B26="W Bobsled",VLOOKUP(K26,Women!P$5:R$66,2),IF($B26="W Skeleton",VLOOKUP(K26,Women!P$5:R$66,3),0)))))</f>
        <v>0</v>
      </c>
      <c r="M26" s="6">
        <v>2.5499999999999998</v>
      </c>
      <c r="N26" s="13">
        <f>IF(M26="",0,IF($B26="M Bobsled",VLOOKUP(M26,Men!S$5:U$68,2),IF($B26="M Skeleton",VLOOKUP(M26,Men!S$5:U$68,3),IF($B26="W Bobsled",VLOOKUP(M26,Women!S$5:U$67,2),IF($B26="W Skeleton",VLOOKUP(M26,Women!S$5:U$67,3),0)))))</f>
        <v>58</v>
      </c>
      <c r="O26" s="6">
        <v>10.45</v>
      </c>
      <c r="P26" s="13">
        <f>IF(O26="",0,IF($B26="M Bobsled",VLOOKUP(O26,Men!V$5:X$67,2),IF($B26="M Skeleton",VLOOKUP(O26,Men!V$5:X$67,3),IF($B26="W Bobsled",VLOOKUP(O26,Women!V$5:X$67,2),IF($B26="W Skeleton",VLOOKUP(O26,Women!V$5:X$67,3),0)))))</f>
        <v>0</v>
      </c>
      <c r="Q26" s="6"/>
      <c r="R26" s="13">
        <f>IF(Q26="",0,IF($B26="M Bobsled",VLOOKUP(Q26,Men!Y$5:AA$67,2),IF($B26="M Skeleton",VLOOKUP(Q26,Men!Y$5:AA$67,3),IF($B26="W Bobsled",VLOOKUP(Q26,Women!Y$5:AA$67,2),IF($B26="W Skeleton",VLOOKUP(Q26,Women!Y$5:AA$67,3),0)))))</f>
        <v>0</v>
      </c>
      <c r="S26" s="6"/>
      <c r="T26" s="13">
        <f>IF(S26="",0,IF($B26="M Bobsled",VLOOKUP(S26,Men!AB$5:AD$67,2),IF($B26="M Skeleton",VLOOKUP(S26,Men!AB$5:AD$67,3),IF($B26="W Bobsled",VLOOKUP(S26,Women!AB$5:AD$67,2),IF($B26="W Skeleton",VLOOKUP(S26,Women!AB$5:AD$67,3),0)))))</f>
        <v>0</v>
      </c>
      <c r="U26" s="16">
        <f t="shared" si="1"/>
        <v>58</v>
      </c>
      <c r="V26" s="94">
        <v>178</v>
      </c>
      <c r="W26" s="94">
        <v>34</v>
      </c>
      <c r="X26" s="141" t="str">
        <f t="shared" si="0"/>
        <v>Nathan Jackson</v>
      </c>
      <c r="AB26" s="69" t="e">
        <f t="shared" si="2"/>
        <v>#REF!</v>
      </c>
      <c r="AC26" s="74" t="e">
        <f t="shared" si="3"/>
        <v>#REF!</v>
      </c>
      <c r="AD26" s="75" t="e">
        <f t="shared" si="4"/>
        <v>#REF!</v>
      </c>
      <c r="AE26" s="75" t="e">
        <f t="shared" si="5"/>
        <v>#REF!</v>
      </c>
      <c r="AF26" s="75" t="e">
        <f t="shared" si="6"/>
        <v>#REF!</v>
      </c>
      <c r="AG26" s="75" t="e">
        <f t="shared" si="7"/>
        <v>#REF!</v>
      </c>
      <c r="AH26" s="75" t="e">
        <f t="shared" si="8"/>
        <v>#REF!</v>
      </c>
      <c r="AI26" s="75" t="e">
        <f t="shared" si="9"/>
        <v>#REF!</v>
      </c>
      <c r="AJ26" s="75" t="e">
        <f t="shared" si="22"/>
        <v>#REF!</v>
      </c>
      <c r="AK26" s="78" t="e">
        <f>AK25-2.5</f>
        <v>#REF!</v>
      </c>
      <c r="AL26" s="76" t="e">
        <f t="shared" si="26"/>
        <v>#REF!</v>
      </c>
      <c r="AM26" s="73" t="e">
        <f t="shared" si="23"/>
        <v>#REF!</v>
      </c>
      <c r="AO26" s="69" t="e">
        <f t="shared" si="12"/>
        <v>#REF!</v>
      </c>
      <c r="AP26" s="88" t="e">
        <f t="shared" si="13"/>
        <v>#REF!</v>
      </c>
      <c r="AQ26" s="75" t="e">
        <f t="shared" si="14"/>
        <v>#REF!</v>
      </c>
      <c r="AR26" s="75" t="e">
        <f t="shared" si="15"/>
        <v>#REF!</v>
      </c>
      <c r="AS26" s="75" t="e">
        <f t="shared" si="16"/>
        <v>#REF!</v>
      </c>
      <c r="AT26" s="75" t="e">
        <f t="shared" si="17"/>
        <v>#REF!</v>
      </c>
      <c r="AU26" s="75" t="e">
        <f t="shared" si="18"/>
        <v>#REF!</v>
      </c>
      <c r="AV26" s="75" t="e">
        <f t="shared" si="19"/>
        <v>#REF!</v>
      </c>
      <c r="AW26" s="75" t="e">
        <f t="shared" si="25"/>
        <v>#REF!</v>
      </c>
      <c r="AX26" s="75" t="e">
        <f>#REF!-2.5</f>
        <v>#REF!</v>
      </c>
      <c r="AY26" s="76" t="e">
        <f>#REF!-2.5</f>
        <v>#REF!</v>
      </c>
      <c r="AZ26" s="73" t="e">
        <f t="shared" si="24"/>
        <v>#REF!</v>
      </c>
    </row>
    <row r="27" spans="1:52" ht="20" customHeight="1">
      <c r="A27" s="138" t="s">
        <v>89</v>
      </c>
      <c r="B27" s="17" t="s">
        <v>73</v>
      </c>
      <c r="C27" s="6">
        <v>2.2799999999999998</v>
      </c>
      <c r="D27" s="13">
        <f>IF(C27="",0,IF(B27="M Bobsled",VLOOKUP(C27,Men!D$5:F$66,2),IF(B27="M Skeleton",VLOOKUP(C27,Men!D$5:F$66,3),IF(B27="W Bobsled",VLOOKUP(C27,Women!D$5:F$66,2),IF(B27="W Skeleton",VLOOKUP(C27,Women!D$5:F$66,3),0)))))</f>
        <v>66</v>
      </c>
      <c r="E27" s="6">
        <v>3.94</v>
      </c>
      <c r="F27" s="13">
        <f>IF(E27="",0,IF($B27="M Bobsled",VLOOKUP(E27,Men!G$5:I$66,2),IF($B27="M Skeleton",VLOOKUP(E27,Men!G$5:I$66,3),IF($B27="W Bobsled",VLOOKUP(E27,Women!G$5:I$66,2),IF($B27="W Skeleton",VLOOKUP(E27,Women!G$5:I$66,3),0)))))</f>
        <v>70</v>
      </c>
      <c r="G27" s="6">
        <v>5.45</v>
      </c>
      <c r="H27" s="13">
        <f>IF(G27="",0,IF($B27="M Bobsled",VLOOKUP(G27,Men!J$5:L$66,2),IF($B27="M Skeleton",VLOOKUP(G27,Men!J$5:L$66,3),IF($B27="W Bobsled",VLOOKUP(G27,Women!J$5:L$66,2),IF($B27="W Skeleton",VLOOKUP(G27,Women!J$5:L$66,3),0)))))</f>
        <v>79</v>
      </c>
      <c r="I27" s="6"/>
      <c r="J27" s="13">
        <f>IF(I27="",0,IF($B27="M Bobsled",VLOOKUP(I27,Men!M$5:O$66,2),IF($B27="M Skeleton",VLOOKUP(I27,Men!M$5:O$66,3),IF($B27="W Bobsled",VLOOKUP(I27,Women!M$5:O$66,2),IF($B27="W Skeleton",VLOOKUP(I27,Women!M$5:O$66,3),0)))))</f>
        <v>0</v>
      </c>
      <c r="K27" s="5">
        <v>3.26</v>
      </c>
      <c r="L27" s="12">
        <f>IF(K27="",0,IF($B27="M Bobsled",VLOOKUP(K27,Men!P$5:R$66,2),IF($B27="M Skeleton",VLOOKUP(K27,Men!P$5:R$66,3),IF($B27="W Bobsled",VLOOKUP(K27,Women!P$5:R$66,2),IF($B27="W Skeleton",VLOOKUP(K27,Women!P$5:R$66,3),0)))))</f>
        <v>73</v>
      </c>
      <c r="M27" s="6">
        <v>2.82</v>
      </c>
      <c r="N27" s="13">
        <f>IF(M27="",0,IF($B27="M Bobsled",VLOOKUP(M27,Men!S$5:U$68,2),IF($B27="M Skeleton",VLOOKUP(M27,Men!S$5:U$68,3),IF($B27="W Bobsled",VLOOKUP(M27,Women!S$5:U$67,2),IF($B27="W Skeleton",VLOOKUP(M27,Women!S$5:U$67,3),0)))))</f>
        <v>72</v>
      </c>
      <c r="O27" s="6">
        <v>13.27</v>
      </c>
      <c r="P27" s="13">
        <f>IF(O27="",0,IF($B27="M Bobsled",VLOOKUP(O27,Men!V$5:X$67,2),IF($B27="M Skeleton",VLOOKUP(O27,Men!V$5:X$67,3),IF($B27="W Bobsled",VLOOKUP(O27,Women!V$5:X$67,2),IF($B27="W Skeleton",VLOOKUP(O27,Women!V$5:X$67,3),0)))))</f>
        <v>62</v>
      </c>
      <c r="Q27" s="6"/>
      <c r="R27" s="13">
        <f>IF(Q27="",0,IF($B27="M Bobsled",VLOOKUP(Q27,Men!Y$5:AA$67,2),IF($B27="M Skeleton",VLOOKUP(Q27,Men!Y$5:AA$67,3),IF($B27="W Bobsled",VLOOKUP(Q27,Women!Y$5:AA$67,2),IF($B27="W Skeleton",VLOOKUP(Q27,Women!Y$5:AA$67,3),0)))))</f>
        <v>0</v>
      </c>
      <c r="S27" s="6"/>
      <c r="T27" s="13">
        <f>IF(S27="",0,IF($B27="M Bobsled",VLOOKUP(S27,Men!AB$5:AD$67,2),IF($B27="M Skeleton",VLOOKUP(S27,Men!AB$5:AD$67,3),IF($B27="W Bobsled",VLOOKUP(S27,Women!AB$5:AD$67,2),IF($B27="W Skeleton",VLOOKUP(S27,Women!AB$5:AD$67,3),0)))))</f>
        <v>0</v>
      </c>
      <c r="U27" s="16">
        <f t="shared" si="1"/>
        <v>422</v>
      </c>
      <c r="V27" s="94">
        <v>194</v>
      </c>
      <c r="W27" s="94">
        <v>34</v>
      </c>
      <c r="X27" s="141" t="str">
        <f t="shared" si="0"/>
        <v>John Farrow</v>
      </c>
      <c r="AB27" s="69" t="e">
        <f t="shared" si="2"/>
        <v>#REF!</v>
      </c>
      <c r="AC27" s="77" t="e">
        <f t="shared" si="3"/>
        <v>#REF!</v>
      </c>
      <c r="AD27" s="75" t="e">
        <f t="shared" si="4"/>
        <v>#REF!</v>
      </c>
      <c r="AE27" s="75" t="e">
        <f t="shared" si="5"/>
        <v>#REF!</v>
      </c>
      <c r="AF27" s="75" t="e">
        <f t="shared" si="6"/>
        <v>#REF!</v>
      </c>
      <c r="AG27" s="75" t="e">
        <f t="shared" si="7"/>
        <v>#REF!</v>
      </c>
      <c r="AH27" s="75" t="e">
        <f t="shared" si="8"/>
        <v>#REF!</v>
      </c>
      <c r="AI27" s="75" t="e">
        <f t="shared" ref="AI27:AI53" si="27">AI26-0.25</f>
        <v>#REF!</v>
      </c>
      <c r="AJ27" s="75" t="e">
        <f t="shared" si="22"/>
        <v>#REF!</v>
      </c>
      <c r="AK27" s="78"/>
      <c r="AL27" s="76" t="e">
        <f t="shared" si="26"/>
        <v>#REF!</v>
      </c>
      <c r="AM27" s="73" t="e">
        <f t="shared" si="23"/>
        <v>#REF!</v>
      </c>
      <c r="AO27" s="69" t="e">
        <f t="shared" si="12"/>
        <v>#REF!</v>
      </c>
      <c r="AP27" s="89" t="e">
        <f t="shared" si="13"/>
        <v>#REF!</v>
      </c>
      <c r="AQ27" s="75" t="e">
        <f t="shared" si="14"/>
        <v>#REF!</v>
      </c>
      <c r="AR27" s="75" t="e">
        <f t="shared" si="15"/>
        <v>#REF!</v>
      </c>
      <c r="AS27" s="75" t="e">
        <f t="shared" si="16"/>
        <v>#REF!</v>
      </c>
      <c r="AT27" s="75" t="e">
        <f t="shared" si="17"/>
        <v>#REF!</v>
      </c>
      <c r="AU27" s="75" t="e">
        <f t="shared" si="18"/>
        <v>#REF!</v>
      </c>
      <c r="AV27" s="75" t="e">
        <f t="shared" si="19"/>
        <v>#REF!</v>
      </c>
      <c r="AW27" s="75" t="e">
        <f t="shared" si="25"/>
        <v>#REF!</v>
      </c>
      <c r="AX27" s="75"/>
      <c r="AY27" s="76"/>
      <c r="AZ27" s="73" t="e">
        <f t="shared" si="24"/>
        <v>#REF!</v>
      </c>
    </row>
    <row r="28" spans="1:52" ht="20" customHeight="1">
      <c r="A28" s="137" t="s">
        <v>90</v>
      </c>
      <c r="B28" s="17" t="s">
        <v>73</v>
      </c>
      <c r="C28" s="6">
        <v>2.15</v>
      </c>
      <c r="D28" s="13">
        <f>IF(C28="",0,IF(B28="M Bobsled",VLOOKUP(C28,Men!D$5:F$66,2),IF(B28="M Skeleton",VLOOKUP(C28,Men!D$5:F$66,3),IF(B28="W Bobsled",VLOOKUP(C28,Women!D$5:F$66,2),IF(B28="W Skeleton",VLOOKUP(C28,Women!D$5:F$66,3),0)))))</f>
        <v>86</v>
      </c>
      <c r="E28" s="6">
        <v>3.76</v>
      </c>
      <c r="F28" s="13">
        <f>IF(E28="",0,IF($B28="M Bobsled",VLOOKUP(E28,Men!G$5:I$66,2),IF($B28="M Skeleton",VLOOKUP(E28,Men!G$5:I$66,3),IF($B28="W Bobsled",VLOOKUP(E28,Women!G$5:I$66,2),IF($B28="W Skeleton",VLOOKUP(E28,Women!G$5:I$66,3),0)))))</f>
        <v>84</v>
      </c>
      <c r="G28" s="6">
        <v>5.28</v>
      </c>
      <c r="H28" s="13">
        <f>IF(G28="",0,IF($B28="M Bobsled",VLOOKUP(G28,Men!J$5:L$66,2),IF($B28="M Skeleton",VLOOKUP(G28,Men!J$5:L$66,3),IF($B28="W Bobsled",VLOOKUP(G28,Women!J$5:L$66,2),IF($B28="W Skeleton",VLOOKUP(G28,Women!J$5:L$66,3),0)))))</f>
        <v>89</v>
      </c>
      <c r="I28" s="6"/>
      <c r="J28" s="13">
        <f>IF(I28="",0,IF($B28="M Bobsled",VLOOKUP(I28,Men!M$5:O$66,2),IF($B28="M Skeleton",VLOOKUP(I28,Men!M$5:O$66,3),IF($B28="W Bobsled",VLOOKUP(I28,Women!M$5:O$66,2),IF($B28="W Skeleton",VLOOKUP(I28,Women!M$5:O$66,3),0)))))</f>
        <v>0</v>
      </c>
      <c r="K28" s="5">
        <v>3.12</v>
      </c>
      <c r="L28" s="12">
        <f>IF(K28="",0,IF($B28="M Bobsled",VLOOKUP(K28,Men!P$5:R$66,2),IF($B28="M Skeleton",VLOOKUP(K28,Men!P$5:R$66,3),IF($B28="W Bobsled",VLOOKUP(K28,Women!P$5:R$66,2),IF($B28="W Skeleton",VLOOKUP(K28,Women!P$5:R$66,3),0)))))</f>
        <v>84</v>
      </c>
      <c r="M28" s="6">
        <v>2.89</v>
      </c>
      <c r="N28" s="13">
        <f>IF(M28="",0,IF($B28="M Bobsled",VLOOKUP(M28,Men!S$5:U$68,2),IF($B28="M Skeleton",VLOOKUP(M28,Men!S$5:U$68,3),IF($B28="W Bobsled",VLOOKUP(M28,Women!S$5:U$67,2),IF($B28="W Skeleton",VLOOKUP(M28,Women!S$5:U$67,3),0)))))</f>
        <v>75</v>
      </c>
      <c r="O28" s="6">
        <v>13.2</v>
      </c>
      <c r="P28" s="13">
        <f>IF(O28="",0,IF($B28="M Bobsled",VLOOKUP(O28,Men!V$5:X$67,2),IF($B28="M Skeleton",VLOOKUP(O28,Men!V$5:X$67,3),IF($B28="W Bobsled",VLOOKUP(O28,Women!V$5:X$67,2),IF($B28="W Skeleton",VLOOKUP(O28,Women!V$5:X$67,3),0)))))</f>
        <v>62</v>
      </c>
      <c r="Q28" s="6"/>
      <c r="R28" s="13">
        <f>IF(Q28="",0,IF($B28="M Bobsled",VLOOKUP(Q28,Men!Y$5:AA$67,2),IF($B28="M Skeleton",VLOOKUP(Q28,Men!Y$5:AA$67,3),IF($B28="W Bobsled",VLOOKUP(Q28,Women!Y$5:AA$67,2),IF($B28="W Skeleton",VLOOKUP(Q28,Women!Y$5:AA$67,3),0)))))</f>
        <v>0</v>
      </c>
      <c r="S28" s="6"/>
      <c r="T28" s="13">
        <f>IF(S28="",0,IF($B28="M Bobsled",VLOOKUP(S28,Men!AB$5:AD$67,2),IF($B28="M Skeleton",VLOOKUP(S28,Men!AB$5:AD$67,3),IF($B28="W Bobsled",VLOOKUP(S28,Women!AB$5:AD$67,2),IF($B28="W Skeleton",VLOOKUP(S28,Women!AB$5:AD$67,3),0)))))</f>
        <v>0</v>
      </c>
      <c r="U28" s="16">
        <f t="shared" si="1"/>
        <v>480</v>
      </c>
      <c r="V28" s="94">
        <v>178</v>
      </c>
      <c r="W28" s="94">
        <v>30</v>
      </c>
      <c r="X28" s="141" t="str">
        <f t="shared" si="0"/>
        <v>Akwasi  Frimpong</v>
      </c>
      <c r="AB28" s="69" t="e">
        <f t="shared" si="2"/>
        <v>#REF!</v>
      </c>
      <c r="AC28" s="74" t="e">
        <f t="shared" si="3"/>
        <v>#REF!</v>
      </c>
      <c r="AD28" s="75" t="e">
        <f t="shared" si="4"/>
        <v>#REF!</v>
      </c>
      <c r="AE28" s="75" t="e">
        <f t="shared" si="5"/>
        <v>#REF!</v>
      </c>
      <c r="AF28" s="75" t="e">
        <f t="shared" si="6"/>
        <v>#REF!</v>
      </c>
      <c r="AG28" s="75" t="e">
        <f t="shared" si="7"/>
        <v>#REF!</v>
      </c>
      <c r="AH28" s="75" t="e">
        <f t="shared" si="8"/>
        <v>#REF!</v>
      </c>
      <c r="AI28" s="75" t="e">
        <f t="shared" si="27"/>
        <v>#REF!</v>
      </c>
      <c r="AJ28" s="75" t="e">
        <f t="shared" si="22"/>
        <v>#REF!</v>
      </c>
      <c r="AK28" s="78" t="e">
        <f>AK26-2.5</f>
        <v>#REF!</v>
      </c>
      <c r="AL28" s="76" t="e">
        <f t="shared" si="26"/>
        <v>#REF!</v>
      </c>
      <c r="AM28" s="73" t="e">
        <f t="shared" si="23"/>
        <v>#REF!</v>
      </c>
      <c r="AO28" s="69" t="e">
        <f t="shared" si="12"/>
        <v>#REF!</v>
      </c>
      <c r="AP28" s="88" t="e">
        <f t="shared" si="13"/>
        <v>#REF!</v>
      </c>
      <c r="AQ28" s="75" t="e">
        <f t="shared" si="14"/>
        <v>#REF!</v>
      </c>
      <c r="AR28" s="75" t="e">
        <f t="shared" si="15"/>
        <v>#REF!</v>
      </c>
      <c r="AS28" s="75" t="e">
        <f t="shared" si="16"/>
        <v>#REF!</v>
      </c>
      <c r="AT28" s="75" t="e">
        <f t="shared" si="17"/>
        <v>#REF!</v>
      </c>
      <c r="AU28" s="75" t="e">
        <f t="shared" si="18"/>
        <v>#REF!</v>
      </c>
      <c r="AV28" s="75" t="e">
        <f t="shared" si="19"/>
        <v>#REF!</v>
      </c>
      <c r="AW28" s="75" t="e">
        <f t="shared" si="25"/>
        <v>#REF!</v>
      </c>
      <c r="AX28" s="75" t="e">
        <f>AX26-2.5</f>
        <v>#REF!</v>
      </c>
      <c r="AY28" s="76" t="e">
        <f>AY26-2.5</f>
        <v>#REF!</v>
      </c>
      <c r="AZ28" s="73" t="e">
        <f t="shared" si="24"/>
        <v>#REF!</v>
      </c>
    </row>
    <row r="29" spans="1:52" ht="20" customHeight="1">
      <c r="A29" s="137" t="s">
        <v>91</v>
      </c>
      <c r="B29" s="17" t="s">
        <v>73</v>
      </c>
      <c r="C29" s="6">
        <v>2.35</v>
      </c>
      <c r="D29" s="13">
        <f>IF(C29="",0,IF(B29="M Bobsled",VLOOKUP(C29,Men!D$5:F$66,2),IF(B29="M Skeleton",VLOOKUP(C29,Men!D$5:F$66,3),IF(B29="W Bobsled",VLOOKUP(C29,Women!D$5:F$66,2),IF(B29="W Skeleton",VLOOKUP(C29,Women!D$5:F$66,3),0)))))</f>
        <v>56</v>
      </c>
      <c r="E29" s="6">
        <v>4.09</v>
      </c>
      <c r="F29" s="13">
        <f>IF(E29="",0,IF($B29="M Bobsled",VLOOKUP(E29,Men!G$5:I$66,2),IF($B29="M Skeleton",VLOOKUP(E29,Men!G$5:I$66,3),IF($B29="W Bobsled",VLOOKUP(E29,Women!G$5:I$66,2),IF($B29="W Skeleton",VLOOKUP(E29,Women!G$5:I$66,3),0)))))</f>
        <v>59</v>
      </c>
      <c r="G29" s="6">
        <v>5.86</v>
      </c>
      <c r="H29" s="13">
        <f>IF(G29="",0,IF($B29="M Bobsled",VLOOKUP(G29,Men!J$5:L$66,2),IF($B29="M Skeleton",VLOOKUP(G29,Men!J$5:L$66,3),IF($B29="W Bobsled",VLOOKUP(G29,Women!J$5:L$66,2),IF($B29="W Skeleton",VLOOKUP(G29,Women!J$5:L$66,3),0)))))</f>
        <v>53</v>
      </c>
      <c r="I29" s="6"/>
      <c r="J29" s="13">
        <f>IF(I29="",0,IF($B29="M Bobsled",VLOOKUP(I29,Men!M$5:O$66,2),IF($B29="M Skeleton",VLOOKUP(I29,Men!M$5:O$66,3),IF($B29="W Bobsled",VLOOKUP(I29,Women!M$5:O$66,2),IF($B29="W Skeleton",VLOOKUP(I29,Women!M$5:O$66,3),0)))))</f>
        <v>0</v>
      </c>
      <c r="K29" s="5">
        <v>3.46</v>
      </c>
      <c r="L29" s="12">
        <f>IF(K29="",0,IF($B29="M Bobsled",VLOOKUP(K29,Men!P$5:R$66,2),IF($B29="M Skeleton",VLOOKUP(K29,Men!P$5:R$66,3),IF($B29="W Bobsled",VLOOKUP(K29,Women!P$5:R$66,2),IF($B29="W Skeleton",VLOOKUP(K29,Women!P$5:R$66,3),0)))))</f>
        <v>57</v>
      </c>
      <c r="M29" s="6">
        <v>2.62</v>
      </c>
      <c r="N29" s="13">
        <f>IF(M29="",0,IF($B29="M Bobsled",VLOOKUP(M29,Men!S$5:U$68,2),IF($B29="M Skeleton",VLOOKUP(M29,Men!S$5:U$68,3),IF($B29="W Bobsled",VLOOKUP(M29,Women!S$5:U$67,2),IF($B29="W Skeleton",VLOOKUP(M29,Women!S$5:U$67,3),0)))))</f>
        <v>61</v>
      </c>
      <c r="O29" s="6">
        <v>10.119999999999999</v>
      </c>
      <c r="P29" s="13">
        <f>IF(O29="",0,IF($B29="M Bobsled",VLOOKUP(O29,Men!V$5:X$67,2),IF($B29="M Skeleton",VLOOKUP(O29,Men!V$5:X$67,3),IF($B29="W Bobsled",VLOOKUP(O29,Women!V$5:X$67,2),IF($B29="W Skeleton",VLOOKUP(O29,Women!V$5:X$67,3),0)))))</f>
        <v>0</v>
      </c>
      <c r="Q29" s="6"/>
      <c r="R29" s="13">
        <f>IF(Q29="",0,IF($B29="M Bobsled",VLOOKUP(Q29,Men!Y$5:AA$67,2),IF($B29="M Skeleton",VLOOKUP(Q29,Men!Y$5:AA$67,3),IF($B29="W Bobsled",VLOOKUP(Q29,Women!Y$5:AA$67,2),IF($B29="W Skeleton",VLOOKUP(Q29,Women!Y$5:AA$67,3),0)))))</f>
        <v>0</v>
      </c>
      <c r="S29" s="6"/>
      <c r="T29" s="13">
        <f>IF(S29="",0,IF($B29="M Bobsled",VLOOKUP(S29,Men!AB$5:AD$67,2),IF($B29="M Skeleton",VLOOKUP(S29,Men!AB$5:AD$67,3),IF($B29="W Bobsled",VLOOKUP(S29,Women!AB$5:AD$67,2),IF($B29="W Skeleton",VLOOKUP(S29,Women!AB$5:AD$67,3),0)))))</f>
        <v>0</v>
      </c>
      <c r="U29" s="16">
        <f t="shared" si="1"/>
        <v>286</v>
      </c>
      <c r="V29" s="94">
        <v>162</v>
      </c>
      <c r="W29" s="94">
        <v>24</v>
      </c>
      <c r="X29" s="141" t="str">
        <f t="shared" si="0"/>
        <v>Peter Makrides</v>
      </c>
      <c r="AB29" s="69" t="e">
        <f t="shared" si="2"/>
        <v>#REF!</v>
      </c>
      <c r="AC29" s="74" t="e">
        <f t="shared" si="3"/>
        <v>#REF!</v>
      </c>
      <c r="AD29" s="75" t="e">
        <f t="shared" si="4"/>
        <v>#REF!</v>
      </c>
      <c r="AE29" s="75" t="e">
        <f t="shared" si="5"/>
        <v>#REF!</v>
      </c>
      <c r="AF29" s="75" t="e">
        <f t="shared" si="6"/>
        <v>#REF!</v>
      </c>
      <c r="AG29" s="75" t="e">
        <f t="shared" si="7"/>
        <v>#REF!</v>
      </c>
      <c r="AH29" s="75" t="e">
        <f t="shared" si="8"/>
        <v>#REF!</v>
      </c>
      <c r="AI29" s="75" t="e">
        <f t="shared" si="27"/>
        <v>#REF!</v>
      </c>
      <c r="AJ29" s="75" t="e">
        <f t="shared" si="22"/>
        <v>#REF!</v>
      </c>
      <c r="AK29" s="78" t="e">
        <f>AK28-2.5</f>
        <v>#REF!</v>
      </c>
      <c r="AL29" s="76" t="e">
        <f t="shared" si="26"/>
        <v>#REF!</v>
      </c>
      <c r="AM29" s="73" t="e">
        <f t="shared" si="23"/>
        <v>#REF!</v>
      </c>
      <c r="AO29" s="69" t="e">
        <f t="shared" si="12"/>
        <v>#REF!</v>
      </c>
      <c r="AP29" s="88" t="e">
        <f t="shared" si="13"/>
        <v>#REF!</v>
      </c>
      <c r="AQ29" s="75" t="e">
        <f t="shared" si="14"/>
        <v>#REF!</v>
      </c>
      <c r="AR29" s="75" t="e">
        <f t="shared" si="15"/>
        <v>#REF!</v>
      </c>
      <c r="AS29" s="75" t="e">
        <f t="shared" si="16"/>
        <v>#REF!</v>
      </c>
      <c r="AT29" s="75" t="e">
        <f t="shared" si="17"/>
        <v>#REF!</v>
      </c>
      <c r="AU29" s="75" t="e">
        <f t="shared" si="18"/>
        <v>#REF!</v>
      </c>
      <c r="AV29" s="75" t="e">
        <f t="shared" si="19"/>
        <v>#REF!</v>
      </c>
      <c r="AW29" s="75" t="e">
        <f t="shared" si="25"/>
        <v>#REF!</v>
      </c>
      <c r="AX29" s="75"/>
      <c r="AY29" s="76"/>
      <c r="AZ29" s="73" t="e">
        <f t="shared" si="24"/>
        <v>#REF!</v>
      </c>
    </row>
    <row r="30" spans="1:52" ht="20" customHeight="1">
      <c r="A30" s="137"/>
      <c r="B30" s="17"/>
      <c r="C30" s="6"/>
      <c r="D30" s="13">
        <f>IF(C30="",0,IF(B30="M Bobsled",VLOOKUP(C30,Men!D$5:F$66,2),IF(B30="M Skeleton",VLOOKUP(C30,Men!D$5:F$66,3),IF(B30="W Bobsled",VLOOKUP(C30,Women!D$5:F$66,2),IF(B30="W Skeleton",VLOOKUP(C30,Women!D$5:F$66,3),0)))))</f>
        <v>0</v>
      </c>
      <c r="E30" s="6"/>
      <c r="F30" s="13">
        <f>IF(E30="",0,IF($B30="M Bobsled",VLOOKUP(E30,Men!G$5:I$66,2),IF($B30="M Skeleton",VLOOKUP(E30,Men!G$5:I$66,3),IF($B30="W Bobsled",VLOOKUP(E30,Women!G$5:I$66,2),IF($B30="W Skeleton",VLOOKUP(E30,Women!G$5:I$66,3),0)))))</f>
        <v>0</v>
      </c>
      <c r="G30" s="6"/>
      <c r="H30" s="13">
        <f>IF(G30="",0,IF($B30="M Bobsled",VLOOKUP(G30,Men!J$5:L$66,2),IF($B30="M Skeleton",VLOOKUP(G30,Men!J$5:L$66,3),IF($B30="W Bobsled",VLOOKUP(G30,Women!J$5:L$66,2),IF($B30="W Skeleton",VLOOKUP(G30,Women!J$5:L$66,3),0)))))</f>
        <v>0</v>
      </c>
      <c r="I30" s="6"/>
      <c r="J30" s="13">
        <f>IF(I30="",0,IF($B30="M Bobsled",VLOOKUP(I30,Men!M$5:O$66,2),IF($B30="M Skeleton",VLOOKUP(I30,Men!M$5:O$66,3),IF($B30="W Bobsled",VLOOKUP(I30,Women!M$5:O$66,2),IF($B30="W Skeleton",VLOOKUP(I30,Women!M$5:O$66,3),0)))))</f>
        <v>0</v>
      </c>
      <c r="K30" s="5"/>
      <c r="L30" s="12">
        <f>IF(K30="",0,IF($B30="M Bobsled",VLOOKUP(K30,Men!P$5:R$66,2),IF($B30="M Skeleton",VLOOKUP(K30,Men!P$5:R$66,3),IF($B30="W Bobsled",VLOOKUP(K30,Women!P$5:R$66,2),IF($B30="W Skeleton",VLOOKUP(K30,Women!P$5:R$66,3),0)))))</f>
        <v>0</v>
      </c>
      <c r="M30" s="6"/>
      <c r="N30" s="13">
        <f>IF(M30="",0,IF($B30="M Bobsled",VLOOKUP(M30,Men!S$5:U$68,2),IF($B30="M Skeleton",VLOOKUP(M30,Men!S$5:U$68,3),IF($B30="W Bobsled",VLOOKUP(M30,Women!S$5:U$67,2),IF($B30="W Skeleton",VLOOKUP(M30,Women!S$5:U$67,3),0)))))</f>
        <v>0</v>
      </c>
      <c r="O30" s="6"/>
      <c r="P30" s="13">
        <f>IF(O30="",0,IF($B30="M Bobsled",VLOOKUP(O30,Men!V$5:X$67,2),IF($B30="M Skeleton",VLOOKUP(O30,Men!V$5:X$67,3),IF($B30="W Bobsled",VLOOKUP(O30,Women!V$5:X$67,2),IF($B30="W Skeleton",VLOOKUP(O30,Women!V$5:X$67,3),0)))))</f>
        <v>0</v>
      </c>
      <c r="Q30" s="6"/>
      <c r="R30" s="13">
        <f>IF(Q30="",0,IF($B30="M Bobsled",VLOOKUP(Q30,Men!Y$5:AA$67,2),IF($B30="M Skeleton",VLOOKUP(Q30,Men!Y$5:AA$67,3),IF($B30="W Bobsled",VLOOKUP(Q30,Women!Y$5:AA$67,2),IF($B30="W Skeleton",VLOOKUP(Q30,Women!Y$5:AA$67,3),0)))))</f>
        <v>0</v>
      </c>
      <c r="S30" s="6"/>
      <c r="T30" s="13">
        <f>IF(S30="",0,IF($B30="M Bobsled",VLOOKUP(S30,Men!AB$5:AD$67,2),IF($B30="M Skeleton",VLOOKUP(S30,Men!AB$5:AD$67,3),IF($B30="W Bobsled",VLOOKUP(S30,Women!AB$5:AD$67,2),IF($B30="W Skeleton",VLOOKUP(S30,Women!AB$5:AD$67,3),0)))))</f>
        <v>0</v>
      </c>
      <c r="U30" s="16">
        <f t="shared" si="1"/>
        <v>0</v>
      </c>
      <c r="V30" s="94"/>
      <c r="W30" s="94"/>
      <c r="X30" s="141">
        <f t="shared" si="0"/>
        <v>0</v>
      </c>
      <c r="AB30" s="69" t="e">
        <f t="shared" si="2"/>
        <v>#REF!</v>
      </c>
      <c r="AC30" s="77" t="e">
        <f t="shared" si="3"/>
        <v>#REF!</v>
      </c>
      <c r="AD30" s="75" t="e">
        <f t="shared" si="4"/>
        <v>#REF!</v>
      </c>
      <c r="AE30" s="75" t="e">
        <f t="shared" si="5"/>
        <v>#REF!</v>
      </c>
      <c r="AF30" s="75" t="e">
        <f t="shared" si="6"/>
        <v>#REF!</v>
      </c>
      <c r="AG30" s="75" t="e">
        <f t="shared" si="7"/>
        <v>#REF!</v>
      </c>
      <c r="AH30" s="75" t="e">
        <f t="shared" si="8"/>
        <v>#REF!</v>
      </c>
      <c r="AI30" s="75" t="e">
        <f t="shared" si="27"/>
        <v>#REF!</v>
      </c>
      <c r="AJ30" s="75" t="e">
        <f t="shared" si="22"/>
        <v>#REF!</v>
      </c>
      <c r="AK30" s="78" t="e">
        <f>AK29-2.5</f>
        <v>#REF!</v>
      </c>
      <c r="AL30" s="76" t="e">
        <f t="shared" si="26"/>
        <v>#REF!</v>
      </c>
      <c r="AM30" s="73" t="e">
        <f t="shared" si="23"/>
        <v>#REF!</v>
      </c>
      <c r="AO30" s="69" t="e">
        <f t="shared" si="12"/>
        <v>#REF!</v>
      </c>
      <c r="AP30" s="89" t="e">
        <f t="shared" si="13"/>
        <v>#REF!</v>
      </c>
      <c r="AQ30" s="75" t="e">
        <f t="shared" si="14"/>
        <v>#REF!</v>
      </c>
      <c r="AR30" s="75" t="e">
        <f t="shared" si="15"/>
        <v>#REF!</v>
      </c>
      <c r="AS30" s="75" t="e">
        <f t="shared" si="16"/>
        <v>#REF!</v>
      </c>
      <c r="AT30" s="75" t="e">
        <f t="shared" si="17"/>
        <v>#REF!</v>
      </c>
      <c r="AU30" s="75" t="e">
        <f t="shared" si="18"/>
        <v>#REF!</v>
      </c>
      <c r="AV30" s="75" t="e">
        <f t="shared" si="19"/>
        <v>#REF!</v>
      </c>
      <c r="AW30" s="75" t="e">
        <f t="shared" si="25"/>
        <v>#REF!</v>
      </c>
      <c r="AX30" s="75" t="e">
        <f>AX28-2.5</f>
        <v>#REF!</v>
      </c>
      <c r="AY30" s="76" t="e">
        <f>AY28-2.5</f>
        <v>#REF!</v>
      </c>
      <c r="AZ30" s="73" t="e">
        <f t="shared" si="24"/>
        <v>#REF!</v>
      </c>
    </row>
    <row r="31" spans="1:52" ht="20" customHeight="1">
      <c r="A31" s="137"/>
      <c r="B31" s="17"/>
      <c r="C31" s="6"/>
      <c r="D31" s="13">
        <f>IF(C31="",0,IF(B31="M Bobsled",VLOOKUP(C31,Men!D$5:F$66,2),IF(B31="M Skeleton",VLOOKUP(C31,Men!D$5:F$66,3),IF(B31="W Bobsled",VLOOKUP(C31,Women!D$5:F$66,2),IF(B31="W Skeleton",VLOOKUP(C31,Women!D$5:F$66,3),0)))))</f>
        <v>0</v>
      </c>
      <c r="E31" s="6"/>
      <c r="F31" s="13">
        <f>IF(E31="",0,IF($B31="M Bobsled",VLOOKUP(E31,Men!G$5:I$66,2),IF($B31="M Skeleton",VLOOKUP(E31,Men!G$5:I$66,3),IF($B31="W Bobsled",VLOOKUP(E31,Women!G$5:I$66,2),IF($B31="W Skeleton",VLOOKUP(E31,Women!G$5:I$66,3),0)))))</f>
        <v>0</v>
      </c>
      <c r="G31" s="6"/>
      <c r="H31" s="13">
        <f>IF(G31="",0,IF($B31="M Bobsled",VLOOKUP(G31,Men!J$5:L$66,2),IF($B31="M Skeleton",VLOOKUP(G31,Men!J$5:L$66,3),IF($B31="W Bobsled",VLOOKUP(G31,Women!J$5:L$66,2),IF($B31="W Skeleton",VLOOKUP(G31,Women!J$5:L$66,3),0)))))</f>
        <v>0</v>
      </c>
      <c r="I31" s="6"/>
      <c r="J31" s="13">
        <f>IF(I31="",0,IF($B31="M Bobsled",VLOOKUP(I31,Men!M$5:O$66,2),IF($B31="M Skeleton",VLOOKUP(I31,Men!M$5:O$66,3),IF($B31="W Bobsled",VLOOKUP(I31,Women!M$5:O$66,2),IF($B31="W Skeleton",VLOOKUP(I31,Women!M$5:O$66,3),0)))))</f>
        <v>0</v>
      </c>
      <c r="K31" s="5"/>
      <c r="L31" s="12">
        <f>IF(K31="",0,IF($B31="M Bobsled",VLOOKUP(K31,Men!P$5:R$66,2),IF($B31="M Skeleton",VLOOKUP(K31,Men!P$5:R$66,3),IF($B31="W Bobsled",VLOOKUP(K31,Women!P$5:R$66,2),IF($B31="W Skeleton",VLOOKUP(K31,Women!P$5:R$66,3),0)))))</f>
        <v>0</v>
      </c>
      <c r="M31" s="6"/>
      <c r="N31" s="13">
        <f>IF(M31="",0,IF($B31="M Bobsled",VLOOKUP(M31,Men!S$5:U$68,2),IF($B31="M Skeleton",VLOOKUP(M31,Men!S$5:U$68,3),IF($B31="W Bobsled",VLOOKUP(M31,Women!S$5:U$67,2),IF($B31="W Skeleton",VLOOKUP(M31,Women!S$5:U$67,3),0)))))</f>
        <v>0</v>
      </c>
      <c r="O31" s="6"/>
      <c r="P31" s="13">
        <f>IF(O31="",0,IF($B31="M Bobsled",VLOOKUP(O31,Men!V$5:X$67,2),IF($B31="M Skeleton",VLOOKUP(O31,Men!V$5:X$67,3),IF($B31="W Bobsled",VLOOKUP(O31,Women!V$5:X$67,2),IF($B31="W Skeleton",VLOOKUP(O31,Women!V$5:X$67,3),0)))))</f>
        <v>0</v>
      </c>
      <c r="Q31" s="6"/>
      <c r="R31" s="13">
        <f>IF(Q31="",0,IF($B31="M Bobsled",VLOOKUP(Q31,Men!Y$5:AA$67,2),IF($B31="M Skeleton",VLOOKUP(Q31,Men!Y$5:AA$67,3),IF($B31="W Bobsled",VLOOKUP(Q31,Women!Y$5:AA$67,2),IF($B31="W Skeleton",VLOOKUP(Q31,Women!Y$5:AA$67,3),0)))))</f>
        <v>0</v>
      </c>
      <c r="S31" s="6"/>
      <c r="T31" s="13">
        <f>IF(S31="",0,IF($B31="M Bobsled",VLOOKUP(S31,Men!AB$5:AD$67,2),IF($B31="M Skeleton",VLOOKUP(S31,Men!AB$5:AD$67,3),IF($B31="W Bobsled",VLOOKUP(S31,Women!AB$5:AD$67,2),IF($B31="W Skeleton",VLOOKUP(S31,Women!AB$5:AD$67,3),0)))))</f>
        <v>0</v>
      </c>
      <c r="U31" s="16">
        <f t="shared" si="1"/>
        <v>0</v>
      </c>
      <c r="V31" s="94"/>
      <c r="W31" s="94"/>
      <c r="X31" s="141">
        <f t="shared" si="0"/>
        <v>0</v>
      </c>
      <c r="AB31" s="69" t="e">
        <f t="shared" si="2"/>
        <v>#REF!</v>
      </c>
      <c r="AC31" s="74" t="e">
        <f t="shared" si="3"/>
        <v>#REF!</v>
      </c>
      <c r="AD31" s="75" t="e">
        <f t="shared" si="4"/>
        <v>#REF!</v>
      </c>
      <c r="AE31" s="75" t="e">
        <f t="shared" si="5"/>
        <v>#REF!</v>
      </c>
      <c r="AF31" s="75" t="e">
        <f t="shared" si="6"/>
        <v>#REF!</v>
      </c>
      <c r="AG31" s="75" t="e">
        <f t="shared" si="7"/>
        <v>#REF!</v>
      </c>
      <c r="AH31" s="75" t="e">
        <f t="shared" si="8"/>
        <v>#REF!</v>
      </c>
      <c r="AI31" s="75" t="e">
        <f t="shared" si="27"/>
        <v>#REF!</v>
      </c>
      <c r="AJ31" s="75" t="e">
        <f t="shared" si="22"/>
        <v>#REF!</v>
      </c>
      <c r="AK31" s="78" t="e">
        <f>AK30-2.5</f>
        <v>#REF!</v>
      </c>
      <c r="AL31" s="76" t="e">
        <f t="shared" si="26"/>
        <v>#REF!</v>
      </c>
      <c r="AM31" s="73" t="e">
        <f t="shared" si="23"/>
        <v>#REF!</v>
      </c>
      <c r="AO31" s="69" t="e">
        <f t="shared" si="12"/>
        <v>#REF!</v>
      </c>
      <c r="AP31" s="88" t="e">
        <f t="shared" si="13"/>
        <v>#REF!</v>
      </c>
      <c r="AQ31" s="75" t="e">
        <f t="shared" si="14"/>
        <v>#REF!</v>
      </c>
      <c r="AR31" s="75" t="e">
        <f t="shared" si="15"/>
        <v>#REF!</v>
      </c>
      <c r="AS31" s="75" t="e">
        <f t="shared" si="16"/>
        <v>#REF!</v>
      </c>
      <c r="AT31" s="75" t="e">
        <f t="shared" si="17"/>
        <v>#REF!</v>
      </c>
      <c r="AU31" s="75" t="e">
        <f t="shared" si="18"/>
        <v>#REF!</v>
      </c>
      <c r="AV31" s="75" t="e">
        <f t="shared" si="19"/>
        <v>#REF!</v>
      </c>
      <c r="AW31" s="75" t="e">
        <f t="shared" si="25"/>
        <v>#REF!</v>
      </c>
      <c r="AX31" s="75"/>
      <c r="AY31" s="76"/>
      <c r="AZ31" s="73" t="e">
        <f t="shared" si="24"/>
        <v>#REF!</v>
      </c>
    </row>
    <row r="32" spans="1:52" ht="20" customHeight="1">
      <c r="A32" s="137"/>
      <c r="B32" s="17"/>
      <c r="C32" s="6"/>
      <c r="D32" s="13">
        <f>IF(C32="",0,IF(B32="M Bobsled",VLOOKUP(C32,Men!D$5:F$66,2),IF(B32="M Skeleton",VLOOKUP(C32,Men!D$5:F$66,3),IF(B32="W Bobsled",VLOOKUP(C32,Women!D$5:F$66,2),IF(B32="W Skeleton",VLOOKUP(C32,Women!D$5:F$66,3),0)))))</f>
        <v>0</v>
      </c>
      <c r="E32" s="6"/>
      <c r="F32" s="13">
        <f>IF(E32="",0,IF($B32="M Bobsled",VLOOKUP(E32,Men!G$5:I$66,2),IF($B32="M Skeleton",VLOOKUP(E32,Men!G$5:I$66,3),IF($B32="W Bobsled",VLOOKUP(E32,Women!G$5:I$66,2),IF($B32="W Skeleton",VLOOKUP(E32,Women!G$5:I$66,3),0)))))</f>
        <v>0</v>
      </c>
      <c r="G32" s="6"/>
      <c r="H32" s="13">
        <f>IF(G32="",0,IF($B32="M Bobsled",VLOOKUP(G32,Men!J$5:L$66,2),IF($B32="M Skeleton",VLOOKUP(G32,Men!J$5:L$66,3),IF($B32="W Bobsled",VLOOKUP(G32,Women!J$5:L$66,2),IF($B32="W Skeleton",VLOOKUP(G32,Women!J$5:L$66,3),0)))))</f>
        <v>0</v>
      </c>
      <c r="I32" s="6"/>
      <c r="J32" s="13">
        <f>IF(I32="",0,IF($B32="M Bobsled",VLOOKUP(I32,Men!M$5:O$66,2),IF($B32="M Skeleton",VLOOKUP(I32,Men!M$5:O$66,3),IF($B32="W Bobsled",VLOOKUP(I32,Women!M$5:O$66,2),IF($B32="W Skeleton",VLOOKUP(I32,Women!M$5:O$66,3),0)))))</f>
        <v>0</v>
      </c>
      <c r="K32" s="5"/>
      <c r="L32" s="12">
        <f>IF(K32="",0,IF($B32="M Bobsled",VLOOKUP(K32,Men!P$5:R$66,2),IF($B32="M Skeleton",VLOOKUP(K32,Men!P$5:R$66,3),IF($B32="W Bobsled",VLOOKUP(K32,Women!P$5:R$66,2),IF($B32="W Skeleton",VLOOKUP(K32,Women!P$5:R$66,3),0)))))</f>
        <v>0</v>
      </c>
      <c r="M32" s="6"/>
      <c r="N32" s="13">
        <f>IF(M32="",0,IF($B32="M Bobsled",VLOOKUP(M32,Men!S$5:U$68,2),IF($B32="M Skeleton",VLOOKUP(M32,Men!S$5:U$68,3),IF($B32="W Bobsled",VLOOKUP(M32,Women!S$5:U$67,2),IF($B32="W Skeleton",VLOOKUP(M32,Women!S$5:U$67,3),0)))))</f>
        <v>0</v>
      </c>
      <c r="O32" s="6"/>
      <c r="P32" s="13">
        <f>IF(O32="",0,IF($B32="M Bobsled",VLOOKUP(O32,Men!V$5:X$67,2),IF($B32="M Skeleton",VLOOKUP(O32,Men!V$5:X$67,3),IF($B32="W Bobsled",VLOOKUP(O32,Women!V$5:X$67,2),IF($B32="W Skeleton",VLOOKUP(O32,Women!V$5:X$67,3),0)))))</f>
        <v>0</v>
      </c>
      <c r="Q32" s="6"/>
      <c r="R32" s="13">
        <f>IF(Q32="",0,IF($B32="M Bobsled",VLOOKUP(Q32,Men!Y$5:AA$67,2),IF($B32="M Skeleton",VLOOKUP(Q32,Men!Y$5:AA$67,3),IF($B32="W Bobsled",VLOOKUP(Q32,Women!Y$5:AA$67,2),IF($B32="W Skeleton",VLOOKUP(Q32,Women!Y$5:AA$67,3),0)))))</f>
        <v>0</v>
      </c>
      <c r="S32" s="6"/>
      <c r="T32" s="13">
        <f>IF(S32="",0,IF($B32="M Bobsled",VLOOKUP(S32,Men!AB$5:AD$67,2),IF($B32="M Skeleton",VLOOKUP(S32,Men!AB$5:AD$67,3),IF($B32="W Bobsled",VLOOKUP(S32,Women!AB$5:AD$67,2),IF($B32="W Skeleton",VLOOKUP(S32,Women!AB$5:AD$67,3),0)))))</f>
        <v>0</v>
      </c>
      <c r="U32" s="16">
        <f t="shared" si="1"/>
        <v>0</v>
      </c>
      <c r="V32" s="94"/>
      <c r="W32" s="94"/>
      <c r="X32" s="141">
        <f t="shared" si="0"/>
        <v>0</v>
      </c>
      <c r="AB32" s="69" t="e">
        <f t="shared" si="2"/>
        <v>#REF!</v>
      </c>
      <c r="AC32" s="74" t="e">
        <f t="shared" si="3"/>
        <v>#REF!</v>
      </c>
      <c r="AD32" s="75" t="e">
        <f t="shared" si="4"/>
        <v>#REF!</v>
      </c>
      <c r="AE32" s="75" t="e">
        <f t="shared" si="5"/>
        <v>#REF!</v>
      </c>
      <c r="AF32" s="75" t="e">
        <f t="shared" si="6"/>
        <v>#REF!</v>
      </c>
      <c r="AG32" s="75" t="e">
        <f t="shared" si="7"/>
        <v>#REF!</v>
      </c>
      <c r="AH32" s="75" t="e">
        <f t="shared" si="8"/>
        <v>#REF!</v>
      </c>
      <c r="AI32" s="75" t="e">
        <f t="shared" si="27"/>
        <v>#REF!</v>
      </c>
      <c r="AJ32" s="75" t="e">
        <f t="shared" si="22"/>
        <v>#REF!</v>
      </c>
      <c r="AK32" s="78"/>
      <c r="AL32" s="76" t="e">
        <f t="shared" si="26"/>
        <v>#REF!</v>
      </c>
      <c r="AM32" s="73" t="e">
        <f t="shared" si="23"/>
        <v>#REF!</v>
      </c>
      <c r="AO32" s="69" t="e">
        <f t="shared" si="12"/>
        <v>#REF!</v>
      </c>
      <c r="AP32" s="88" t="e">
        <f t="shared" si="13"/>
        <v>#REF!</v>
      </c>
      <c r="AQ32" s="75" t="e">
        <f t="shared" si="14"/>
        <v>#REF!</v>
      </c>
      <c r="AR32" s="75" t="e">
        <f t="shared" si="15"/>
        <v>#REF!</v>
      </c>
      <c r="AS32" s="75" t="e">
        <f t="shared" si="16"/>
        <v>#REF!</v>
      </c>
      <c r="AT32" s="75" t="e">
        <f t="shared" si="17"/>
        <v>#REF!</v>
      </c>
      <c r="AU32" s="75" t="e">
        <f t="shared" si="18"/>
        <v>#REF!</v>
      </c>
      <c r="AV32" s="75" t="e">
        <f t="shared" si="19"/>
        <v>#REF!</v>
      </c>
      <c r="AW32" s="75" t="e">
        <f t="shared" si="25"/>
        <v>#REF!</v>
      </c>
      <c r="AX32" s="75" t="e">
        <f>AX30-2.5</f>
        <v>#REF!</v>
      </c>
      <c r="AY32" s="76" t="e">
        <f>AY30-2.5</f>
        <v>#REF!</v>
      </c>
      <c r="AZ32" s="73" t="e">
        <f t="shared" si="24"/>
        <v>#REF!</v>
      </c>
    </row>
    <row r="33" spans="1:52" ht="20" customHeight="1">
      <c r="A33" s="138"/>
      <c r="B33" s="18"/>
      <c r="C33" s="6"/>
      <c r="D33" s="13">
        <f>IF(C33="",0,IF(B33="M Bobsled",VLOOKUP(C33,Men!D$5:F$66,2),IF(B33="M Skeleton",VLOOKUP(C33,Men!D$5:F$66,3),IF(B33="W Bobsled",VLOOKUP(C33,Women!D$5:F$66,2),IF(B33="W Skeleton",VLOOKUP(C33,Women!D$5:F$66,3),0)))))</f>
        <v>0</v>
      </c>
      <c r="E33" s="6"/>
      <c r="F33" s="13">
        <f>IF(E33="",0,IF($B33="M Bobsled",VLOOKUP(E33,Men!G$5:I$66,2),IF($B33="M Skeleton",VLOOKUP(E33,Men!G$5:I$66,3),IF($B33="W Bobsled",VLOOKUP(E33,Women!G$5:I$66,2),IF($B33="W Skeleton",VLOOKUP(E33,Women!G$5:I$66,3),0)))))</f>
        <v>0</v>
      </c>
      <c r="G33" s="6"/>
      <c r="H33" s="13">
        <f>IF(G33="",0,IF($B33="M Bobsled",VLOOKUP(G33,Men!J$5:L$66,2),IF($B33="M Skeleton",VLOOKUP(G33,Men!J$5:L$66,3),IF($B33="W Bobsled",VLOOKUP(G33,Women!J$5:L$66,2),IF($B33="W Skeleton",VLOOKUP(G33,Women!J$5:L$66,3),0)))))</f>
        <v>0</v>
      </c>
      <c r="I33" s="6"/>
      <c r="J33" s="13">
        <f>IF(I33="",0,IF($B33="M Bobsled",VLOOKUP(I33,Men!M$5:O$66,2),IF($B33="M Skeleton",VLOOKUP(I33,Men!M$5:O$66,3),IF($B33="W Bobsled",VLOOKUP(I33,Women!M$5:O$66,2),IF($B33="W Skeleton",VLOOKUP(I33,Women!M$5:O$66,3),0)))))</f>
        <v>0</v>
      </c>
      <c r="K33" s="7"/>
      <c r="L33" s="12">
        <f>IF(K33="",0,IF($B33="M Bobsled",VLOOKUP(K33,Men!P$5:R$66,2),IF($B33="M Skeleton",VLOOKUP(K33,Men!P$5:R$66,3),IF($B33="W Bobsled",VLOOKUP(K33,Women!P$5:R$66,2),IF($B33="W Skeleton",VLOOKUP(K33,Women!P$5:R$66,3),0)))))</f>
        <v>0</v>
      </c>
      <c r="M33" s="6"/>
      <c r="N33" s="13">
        <f>IF(M33="",0,IF($B33="M Bobsled",VLOOKUP(M33,Men!S$5:U$68,2),IF($B33="M Skeleton",VLOOKUP(M33,Men!S$5:U$68,3),IF($B33="W Bobsled",VLOOKUP(M33,Women!S$5:U$67,2),IF($B33="W Skeleton",VLOOKUP(M33,Women!S$5:U$67,3),0)))))</f>
        <v>0</v>
      </c>
      <c r="O33" s="6"/>
      <c r="P33" s="13">
        <f>IF(O33="",0,IF($B33="M Bobsled",VLOOKUP(O33,Men!V$5:X$67,2),IF($B33="M Skeleton",VLOOKUP(O33,Men!V$5:X$67,3),IF($B33="W Bobsled",VLOOKUP(O33,Women!V$5:X$67,2),IF($B33="W Skeleton",VLOOKUP(O33,Women!V$5:X$67,3),0)))))</f>
        <v>0</v>
      </c>
      <c r="Q33" s="6"/>
      <c r="R33" s="13">
        <f>IF(Q33="",0,IF($B33="M Bobsled",VLOOKUP(Q33,Men!Y$5:AA$67,2),IF($B33="M Skeleton",VLOOKUP(Q33,Men!Y$5:AA$67,3),IF($B33="W Bobsled",VLOOKUP(Q33,Women!Y$5:AA$67,2),IF($B33="W Skeleton",VLOOKUP(Q33,Women!Y$5:AA$67,3),0)))))</f>
        <v>0</v>
      </c>
      <c r="S33" s="6"/>
      <c r="T33" s="13">
        <f>IF(S33="",0,IF($B33="M Bobsled",VLOOKUP(S33,Men!AB$5:AD$67,2),IF($B33="M Skeleton",VLOOKUP(S33,Men!AB$5:AD$67,3),IF($B33="W Bobsled",VLOOKUP(S33,Women!AB$5:AD$67,2),IF($B33="W Skeleton",VLOOKUP(S33,Women!AB$5:AD$67,3),0)))))</f>
        <v>0</v>
      </c>
      <c r="U33" s="16">
        <f t="shared" si="1"/>
        <v>0</v>
      </c>
      <c r="V33" s="94"/>
      <c r="W33" s="94"/>
      <c r="X33" s="141">
        <f t="shared" si="0"/>
        <v>0</v>
      </c>
      <c r="AB33" s="69" t="e">
        <f t="shared" si="2"/>
        <v>#REF!</v>
      </c>
      <c r="AC33" s="77" t="e">
        <f t="shared" si="3"/>
        <v>#REF!</v>
      </c>
      <c r="AD33" s="75" t="e">
        <f t="shared" si="4"/>
        <v>#REF!</v>
      </c>
      <c r="AE33" s="75" t="e">
        <f t="shared" si="5"/>
        <v>#REF!</v>
      </c>
      <c r="AF33" s="75" t="e">
        <f t="shared" si="6"/>
        <v>#REF!</v>
      </c>
      <c r="AG33" s="75" t="e">
        <f t="shared" si="7"/>
        <v>#REF!</v>
      </c>
      <c r="AH33" s="75" t="e">
        <f t="shared" si="8"/>
        <v>#REF!</v>
      </c>
      <c r="AI33" s="75" t="e">
        <f t="shared" si="27"/>
        <v>#REF!</v>
      </c>
      <c r="AJ33" s="75" t="e">
        <f t="shared" si="22"/>
        <v>#REF!</v>
      </c>
      <c r="AK33" s="78" t="e">
        <f>AK31-2.5</f>
        <v>#REF!</v>
      </c>
      <c r="AL33" s="76" t="e">
        <f t="shared" si="26"/>
        <v>#REF!</v>
      </c>
      <c r="AM33" s="73" t="e">
        <f t="shared" si="23"/>
        <v>#REF!</v>
      </c>
      <c r="AO33" s="69" t="e">
        <f t="shared" si="12"/>
        <v>#REF!</v>
      </c>
      <c r="AP33" s="89" t="e">
        <f t="shared" si="13"/>
        <v>#REF!</v>
      </c>
      <c r="AQ33" s="75" t="e">
        <f t="shared" si="14"/>
        <v>#REF!</v>
      </c>
      <c r="AR33" s="75" t="e">
        <f t="shared" si="15"/>
        <v>#REF!</v>
      </c>
      <c r="AS33" s="75" t="e">
        <f t="shared" si="16"/>
        <v>#REF!</v>
      </c>
      <c r="AT33" s="75" t="e">
        <f t="shared" si="17"/>
        <v>#REF!</v>
      </c>
      <c r="AU33" s="75" t="e">
        <f t="shared" si="18"/>
        <v>#REF!</v>
      </c>
      <c r="AV33" s="75" t="e">
        <f t="shared" si="19"/>
        <v>#REF!</v>
      </c>
      <c r="AW33" s="75" t="e">
        <f t="shared" si="25"/>
        <v>#REF!</v>
      </c>
      <c r="AX33" s="75"/>
      <c r="AY33" s="76"/>
      <c r="AZ33" s="73" t="e">
        <f t="shared" si="24"/>
        <v>#REF!</v>
      </c>
    </row>
    <row r="34" spans="1:52" ht="20" customHeight="1">
      <c r="A34" s="138"/>
      <c r="B34" s="18"/>
      <c r="C34" s="6"/>
      <c r="D34" s="13">
        <f>IF(C34="",0,IF(B34="M Bobsled",VLOOKUP(C34,Men!D$5:F$66,2),IF(B34="M Skeleton",VLOOKUP(C34,Men!D$5:F$66,3),IF(B34="W Bobsled",VLOOKUP(C34,Women!D$5:F$66,2),IF(B34="W Skeleton",VLOOKUP(C34,Women!D$5:F$66,3),0)))))</f>
        <v>0</v>
      </c>
      <c r="E34" s="6"/>
      <c r="F34" s="13">
        <f>IF(E34="",0,IF($B34="M Bobsled",VLOOKUP(E34,Men!G$5:I$66,2),IF($B34="M Skeleton",VLOOKUP(E34,Men!G$5:I$66,3),IF($B34="W Bobsled",VLOOKUP(E34,Women!G$5:I$66,2),IF($B34="W Skeleton",VLOOKUP(E34,Women!G$5:I$66,3),0)))))</f>
        <v>0</v>
      </c>
      <c r="G34" s="6"/>
      <c r="H34" s="13">
        <f>IF(G34="",0,IF($B34="M Bobsled",VLOOKUP(G34,Men!J$5:L$66,2),IF($B34="M Skeleton",VLOOKUP(G34,Men!J$5:L$66,3),IF($B34="W Bobsled",VLOOKUP(G34,Women!J$5:L$66,2),IF($B34="W Skeleton",VLOOKUP(G34,Women!J$5:L$66,3),0)))))</f>
        <v>0</v>
      </c>
      <c r="I34" s="6"/>
      <c r="J34" s="13">
        <f>IF(I34="",0,IF($B34="M Bobsled",VLOOKUP(I34,Men!M$5:O$66,2),IF($B34="M Skeleton",VLOOKUP(I34,Men!M$5:O$66,3),IF($B34="W Bobsled",VLOOKUP(I34,Women!M$5:O$66,2),IF($B34="W Skeleton",VLOOKUP(I34,Women!M$5:O$66,3),0)))))</f>
        <v>0</v>
      </c>
      <c r="K34" s="7"/>
      <c r="L34" s="12">
        <f>IF(K34="",0,IF($B34="M Bobsled",VLOOKUP(K34,Men!P$5:R$66,2),IF($B34="M Skeleton",VLOOKUP(K34,Men!P$5:R$66,3),IF($B34="W Bobsled",VLOOKUP(K34,Women!P$5:R$66,2),IF($B34="W Skeleton",VLOOKUP(K34,Women!P$5:R$66,3),0)))))</f>
        <v>0</v>
      </c>
      <c r="M34" s="6"/>
      <c r="N34" s="13">
        <f>IF(M34="",0,IF($B34="M Bobsled",VLOOKUP(M34,Men!S$5:U$68,2),IF($B34="M Skeleton",VLOOKUP(M34,Men!S$5:U$68,3),IF($B34="W Bobsled",VLOOKUP(M34,Women!S$5:U$67,2),IF($B34="W Skeleton",VLOOKUP(M34,Women!S$5:U$67,3),0)))))</f>
        <v>0</v>
      </c>
      <c r="O34" s="6"/>
      <c r="P34" s="13">
        <f>IF(O34="",0,IF($B34="M Bobsled",VLOOKUP(O34,Men!V$5:X$67,2),IF($B34="M Skeleton",VLOOKUP(O34,Men!V$5:X$67,3),IF($B34="W Bobsled",VLOOKUP(O34,Women!V$5:X$67,2),IF($B34="W Skeleton",VLOOKUP(O34,Women!V$5:X$67,3),0)))))</f>
        <v>0</v>
      </c>
      <c r="Q34" s="6"/>
      <c r="R34" s="13">
        <f>IF(Q34="",0,IF($B34="M Bobsled",VLOOKUP(Q34,Men!Y$5:AA$67,2),IF($B34="M Skeleton",VLOOKUP(Q34,Men!Y$5:AA$67,3),IF($B34="W Bobsled",VLOOKUP(Q34,Women!Y$5:AA$67,2),IF($B34="W Skeleton",VLOOKUP(Q34,Women!Y$5:AA$67,3),0)))))</f>
        <v>0</v>
      </c>
      <c r="S34" s="6"/>
      <c r="T34" s="13">
        <f>IF(S34="",0,IF($B34="M Bobsled",VLOOKUP(S34,Men!AB$5:AD$67,2),IF($B34="M Skeleton",VLOOKUP(S34,Men!AB$5:AD$67,3),IF($B34="W Bobsled",VLOOKUP(S34,Women!AB$5:AD$67,2),IF($B34="W Skeleton",VLOOKUP(S34,Women!AB$5:AD$67,3),0)))))</f>
        <v>0</v>
      </c>
      <c r="U34" s="16">
        <f t="shared" si="1"/>
        <v>0</v>
      </c>
      <c r="V34" s="94"/>
      <c r="W34" s="94"/>
      <c r="X34" s="141">
        <f t="shared" si="0"/>
        <v>0</v>
      </c>
      <c r="AB34" s="69" t="e">
        <f t="shared" si="2"/>
        <v>#REF!</v>
      </c>
      <c r="AC34" s="74" t="e">
        <f t="shared" si="3"/>
        <v>#REF!</v>
      </c>
      <c r="AD34" s="75" t="e">
        <f t="shared" si="4"/>
        <v>#REF!</v>
      </c>
      <c r="AE34" s="75" t="e">
        <f t="shared" si="5"/>
        <v>#REF!</v>
      </c>
      <c r="AF34" s="75" t="e">
        <f t="shared" si="6"/>
        <v>#REF!</v>
      </c>
      <c r="AG34" s="75" t="e">
        <f t="shared" si="7"/>
        <v>#REF!</v>
      </c>
      <c r="AH34" s="75" t="e">
        <f t="shared" si="8"/>
        <v>#REF!</v>
      </c>
      <c r="AI34" s="75" t="e">
        <f t="shared" si="27"/>
        <v>#REF!</v>
      </c>
      <c r="AJ34" s="75" t="e">
        <f t="shared" si="22"/>
        <v>#REF!</v>
      </c>
      <c r="AK34" s="78"/>
      <c r="AL34" s="76" t="e">
        <f t="shared" si="26"/>
        <v>#REF!</v>
      </c>
      <c r="AM34" s="73" t="e">
        <f t="shared" si="23"/>
        <v>#REF!</v>
      </c>
      <c r="AO34" s="69" t="e">
        <f t="shared" si="12"/>
        <v>#REF!</v>
      </c>
      <c r="AP34" s="88" t="e">
        <f t="shared" si="13"/>
        <v>#REF!</v>
      </c>
      <c r="AQ34" s="75" t="e">
        <f t="shared" si="14"/>
        <v>#REF!</v>
      </c>
      <c r="AR34" s="75" t="e">
        <f t="shared" si="15"/>
        <v>#REF!</v>
      </c>
      <c r="AS34" s="75" t="e">
        <f t="shared" si="16"/>
        <v>#REF!</v>
      </c>
      <c r="AT34" s="75" t="e">
        <f t="shared" si="17"/>
        <v>#REF!</v>
      </c>
      <c r="AU34" s="75" t="e">
        <f t="shared" si="18"/>
        <v>#REF!</v>
      </c>
      <c r="AV34" s="75" t="e">
        <f t="shared" si="19"/>
        <v>#REF!</v>
      </c>
      <c r="AW34" s="75" t="e">
        <f t="shared" si="25"/>
        <v>#REF!</v>
      </c>
      <c r="AX34" s="75" t="e">
        <f>AX32-2.5</f>
        <v>#REF!</v>
      </c>
      <c r="AY34" s="76" t="e">
        <f>AY32-2.5</f>
        <v>#REF!</v>
      </c>
      <c r="AZ34" s="73" t="e">
        <f t="shared" si="24"/>
        <v>#REF!</v>
      </c>
    </row>
    <row r="35" spans="1:52" ht="20" customHeight="1">
      <c r="A35" s="138"/>
      <c r="B35" s="18"/>
      <c r="C35" s="6"/>
      <c r="D35" s="13">
        <f>IF(C35="",0,IF(B35="M Bobsled",VLOOKUP(C35,Men!D$5:F$66,2),IF(B35="M Skeleton",VLOOKUP(C35,Men!D$5:F$66,3),IF(B35="W Bobsled",VLOOKUP(C35,Women!D$5:F$66,2),IF(B35="W Skeleton",VLOOKUP(C35,Women!D$5:F$66,3),0)))))</f>
        <v>0</v>
      </c>
      <c r="E35" s="6"/>
      <c r="F35" s="13">
        <f>IF(E35="",0,IF($B35="M Bobsled",VLOOKUP(E35,Men!G$5:I$66,2),IF($B35="M Skeleton",VLOOKUP(E35,Men!G$5:I$66,3),IF($B35="W Bobsled",VLOOKUP(E35,Women!G$5:I$66,2),IF($B35="W Skeleton",VLOOKUP(E35,Women!G$5:I$66,3),0)))))</f>
        <v>0</v>
      </c>
      <c r="G35" s="6"/>
      <c r="H35" s="13">
        <f>IF(G35="",0,IF($B35="M Bobsled",VLOOKUP(G35,Men!J$5:L$66,2),IF($B35="M Skeleton",VLOOKUP(G35,Men!J$5:L$66,3),IF($B35="W Bobsled",VLOOKUP(G35,Women!J$5:L$66,2),IF($B35="W Skeleton",VLOOKUP(G35,Women!J$5:L$66,3),0)))))</f>
        <v>0</v>
      </c>
      <c r="I35" s="6"/>
      <c r="J35" s="13">
        <f>IF(I35="",0,IF($B35="M Bobsled",VLOOKUP(I35,Men!M$5:O$66,2),IF($B35="M Skeleton",VLOOKUP(I35,Men!M$5:O$66,3),IF($B35="W Bobsled",VLOOKUP(I35,Women!M$5:O$66,2),IF($B35="W Skeleton",VLOOKUP(I35,Women!M$5:O$66,3),0)))))</f>
        <v>0</v>
      </c>
      <c r="K35" s="7"/>
      <c r="L35" s="12">
        <f>IF(K35="",0,IF($B35="M Bobsled",VLOOKUP(K35,Men!P$5:R$66,2),IF($B35="M Skeleton",VLOOKUP(K35,Men!P$5:R$66,3),IF($B35="W Bobsled",VLOOKUP(K35,Women!P$5:R$66,2),IF($B35="W Skeleton",VLOOKUP(K35,Women!P$5:R$66,3),0)))))</f>
        <v>0</v>
      </c>
      <c r="M35" s="6"/>
      <c r="N35" s="13">
        <f>IF(M35="",0,IF($B35="M Bobsled",VLOOKUP(M35,Men!S$5:U$68,2),IF($B35="M Skeleton",VLOOKUP(M35,Men!S$5:U$68,3),IF($B35="W Bobsled",VLOOKUP(M35,Women!S$5:U$67,2),IF($B35="W Skeleton",VLOOKUP(M35,Women!S$5:U$67,3),0)))))</f>
        <v>0</v>
      </c>
      <c r="O35" s="6"/>
      <c r="P35" s="13">
        <f>IF(O35="",0,IF($B35="M Bobsled",VLOOKUP(O35,Men!V$5:X$67,2),IF($B35="M Skeleton",VLOOKUP(O35,Men!V$5:X$67,3),IF($B35="W Bobsled",VLOOKUP(O35,Women!V$5:X$67,2),IF($B35="W Skeleton",VLOOKUP(O35,Women!V$5:X$67,3),0)))))</f>
        <v>0</v>
      </c>
      <c r="Q35" s="6"/>
      <c r="R35" s="13">
        <f>IF(Q35="",0,IF($B35="M Bobsled",VLOOKUP(Q35,Men!Y$5:AA$67,2),IF($B35="M Skeleton",VLOOKUP(Q35,Men!Y$5:AA$67,3),IF($B35="W Bobsled",VLOOKUP(Q35,Women!Y$5:AA$67,2),IF($B35="W Skeleton",VLOOKUP(Q35,Women!Y$5:AA$67,3),0)))))</f>
        <v>0</v>
      </c>
      <c r="S35" s="6"/>
      <c r="T35" s="13">
        <f>IF(S35="",0,IF($B35="M Bobsled",VLOOKUP(S35,Men!AB$5:AD$67,2),IF($B35="M Skeleton",VLOOKUP(S35,Men!AB$5:AD$67,3),IF($B35="W Bobsled",VLOOKUP(S35,Women!AB$5:AD$67,2),IF($B35="W Skeleton",VLOOKUP(S35,Women!AB$5:AD$67,3),0)))))</f>
        <v>0</v>
      </c>
      <c r="U35" s="16">
        <f t="shared" si="1"/>
        <v>0</v>
      </c>
      <c r="V35" s="94"/>
      <c r="W35" s="94"/>
      <c r="X35" s="141">
        <f t="shared" si="0"/>
        <v>0</v>
      </c>
      <c r="AB35" s="69" t="e">
        <f t="shared" si="2"/>
        <v>#REF!</v>
      </c>
      <c r="AC35" s="74" t="e">
        <f t="shared" si="3"/>
        <v>#REF!</v>
      </c>
      <c r="AD35" s="75" t="e">
        <f t="shared" si="4"/>
        <v>#REF!</v>
      </c>
      <c r="AE35" s="75" t="e">
        <f t="shared" si="5"/>
        <v>#REF!</v>
      </c>
      <c r="AF35" s="75" t="e">
        <f t="shared" si="6"/>
        <v>#REF!</v>
      </c>
      <c r="AG35" s="75" t="e">
        <f t="shared" si="7"/>
        <v>#REF!</v>
      </c>
      <c r="AH35" s="75" t="e">
        <f t="shared" si="8"/>
        <v>#REF!</v>
      </c>
      <c r="AI35" s="75" t="e">
        <f t="shared" si="27"/>
        <v>#REF!</v>
      </c>
      <c r="AJ35" s="75" t="e">
        <f t="shared" si="22"/>
        <v>#REF!</v>
      </c>
      <c r="AK35" s="78" t="e">
        <f>AK33-2.5</f>
        <v>#REF!</v>
      </c>
      <c r="AL35" s="76" t="e">
        <f t="shared" si="26"/>
        <v>#REF!</v>
      </c>
      <c r="AM35" s="73" t="e">
        <f t="shared" si="23"/>
        <v>#REF!</v>
      </c>
      <c r="AO35" s="69" t="e">
        <f t="shared" si="12"/>
        <v>#REF!</v>
      </c>
      <c r="AP35" s="88" t="e">
        <f t="shared" si="13"/>
        <v>#REF!</v>
      </c>
      <c r="AQ35" s="75" t="e">
        <f t="shared" si="14"/>
        <v>#REF!</v>
      </c>
      <c r="AR35" s="75" t="e">
        <f t="shared" si="15"/>
        <v>#REF!</v>
      </c>
      <c r="AS35" s="75" t="e">
        <f t="shared" si="16"/>
        <v>#REF!</v>
      </c>
      <c r="AT35" s="75" t="e">
        <f t="shared" si="17"/>
        <v>#REF!</v>
      </c>
      <c r="AU35" s="75" t="e">
        <f t="shared" si="18"/>
        <v>#REF!</v>
      </c>
      <c r="AV35" s="75" t="e">
        <f t="shared" si="19"/>
        <v>#REF!</v>
      </c>
      <c r="AW35" s="75" t="e">
        <f t="shared" si="25"/>
        <v>#REF!</v>
      </c>
      <c r="AX35" s="75"/>
      <c r="AY35" s="76"/>
      <c r="AZ35" s="73" t="e">
        <f t="shared" si="24"/>
        <v>#REF!</v>
      </c>
    </row>
    <row r="36" spans="1:52" ht="20" customHeight="1">
      <c r="A36" s="138"/>
      <c r="B36" s="18"/>
      <c r="C36" s="6"/>
      <c r="D36" s="13">
        <f>IF(C36="",0,IF(B36="M Bobsled",VLOOKUP(C36,Men!D$5:F$66,2),IF(B36="M Skeleton",VLOOKUP(C36,Men!D$5:F$66,3),IF(B36="W Bobsled",VLOOKUP(C36,Women!D$5:F$66,2),IF(B36="W Skeleton",VLOOKUP(C36,Women!D$5:F$66,3),0)))))</f>
        <v>0</v>
      </c>
      <c r="E36" s="6"/>
      <c r="F36" s="13">
        <f>IF(E36="",0,IF($B36="M Bobsled",VLOOKUP(E36,Men!G$5:I$66,2),IF($B36="M Skeleton",VLOOKUP(E36,Men!G$5:I$66,3),IF($B36="W Bobsled",VLOOKUP(E36,Women!G$5:I$66,2),IF($B36="W Skeleton",VLOOKUP(E36,Women!G$5:I$66,3),0)))))</f>
        <v>0</v>
      </c>
      <c r="G36" s="6"/>
      <c r="H36" s="13">
        <f>IF(G36="",0,IF($B36="M Bobsled",VLOOKUP(G36,Men!J$5:L$66,2),IF($B36="M Skeleton",VLOOKUP(G36,Men!J$5:L$66,3),IF($B36="W Bobsled",VLOOKUP(G36,Women!J$5:L$66,2),IF($B36="W Skeleton",VLOOKUP(G36,Women!J$5:L$66,3),0)))))</f>
        <v>0</v>
      </c>
      <c r="I36" s="6"/>
      <c r="J36" s="13">
        <f>IF(I36="",0,IF($B36="M Bobsled",VLOOKUP(I36,Men!M$5:O$66,2),IF($B36="M Skeleton",VLOOKUP(I36,Men!M$5:O$66,3),IF($B36="W Bobsled",VLOOKUP(I36,Women!M$5:O$66,2),IF($B36="W Skeleton",VLOOKUP(I36,Women!M$5:O$66,3),0)))))</f>
        <v>0</v>
      </c>
      <c r="K36" s="7"/>
      <c r="L36" s="12">
        <f>IF(K36="",0,IF($B36="M Bobsled",VLOOKUP(K36,Men!P$5:R$66,2),IF($B36="M Skeleton",VLOOKUP(K36,Men!P$5:R$66,3),IF($B36="W Bobsled",VLOOKUP(K36,Women!P$5:R$66,2),IF($B36="W Skeleton",VLOOKUP(K36,Women!P$5:R$66,3),0)))))</f>
        <v>0</v>
      </c>
      <c r="M36" s="6"/>
      <c r="N36" s="13">
        <f>IF(M36="",0,IF($B36="M Bobsled",VLOOKUP(M36,Men!S$5:U$68,2),IF($B36="M Skeleton",VLOOKUP(M36,Men!S$5:U$68,3),IF($B36="W Bobsled",VLOOKUP(M36,Women!S$5:U$67,2),IF($B36="W Skeleton",VLOOKUP(M36,Women!S$5:U$67,3),0)))))</f>
        <v>0</v>
      </c>
      <c r="O36" s="6"/>
      <c r="P36" s="13">
        <f>IF(O36="",0,IF($B36="M Bobsled",VLOOKUP(O36,Men!V$5:X$67,2),IF($B36="M Skeleton",VLOOKUP(O36,Men!V$5:X$67,3),IF($B36="W Bobsled",VLOOKUP(O36,Women!V$5:X$67,2),IF($B36="W Skeleton",VLOOKUP(O36,Women!V$5:X$67,3),0)))))</f>
        <v>0</v>
      </c>
      <c r="Q36" s="6"/>
      <c r="R36" s="13">
        <f>IF(Q36="",0,IF($B36="M Bobsled",VLOOKUP(Q36,Men!Y$5:AA$67,2),IF($B36="M Skeleton",VLOOKUP(Q36,Men!Y$5:AA$67,3),IF($B36="W Bobsled",VLOOKUP(Q36,Women!Y$5:AA$67,2),IF($B36="W Skeleton",VLOOKUP(Q36,Women!Y$5:AA$67,3),0)))))</f>
        <v>0</v>
      </c>
      <c r="S36" s="6"/>
      <c r="T36" s="13">
        <f>IF(S36="",0,IF($B36="M Bobsled",VLOOKUP(S36,Men!AB$5:AD$67,2),IF($B36="M Skeleton",VLOOKUP(S36,Men!AB$5:AD$67,3),IF($B36="W Bobsled",VLOOKUP(S36,Women!AB$5:AD$67,2),IF($B36="W Skeleton",VLOOKUP(S36,Women!AB$5:AD$67,3),0)))))</f>
        <v>0</v>
      </c>
      <c r="U36" s="16">
        <f t="shared" si="1"/>
        <v>0</v>
      </c>
      <c r="V36" s="94"/>
      <c r="W36" s="94"/>
      <c r="X36" s="141">
        <f t="shared" si="0"/>
        <v>0</v>
      </c>
      <c r="AB36" s="69" t="e">
        <f t="shared" si="2"/>
        <v>#REF!</v>
      </c>
      <c r="AC36" s="77" t="e">
        <f t="shared" si="3"/>
        <v>#REF!</v>
      </c>
      <c r="AD36" s="75" t="e">
        <f t="shared" si="4"/>
        <v>#REF!</v>
      </c>
      <c r="AE36" s="75" t="e">
        <f t="shared" si="5"/>
        <v>#REF!</v>
      </c>
      <c r="AF36" s="75" t="e">
        <f t="shared" si="6"/>
        <v>#REF!</v>
      </c>
      <c r="AG36" s="75" t="e">
        <f t="shared" si="7"/>
        <v>#REF!</v>
      </c>
      <c r="AH36" s="75" t="e">
        <f t="shared" si="8"/>
        <v>#REF!</v>
      </c>
      <c r="AI36" s="75" t="e">
        <f t="shared" si="27"/>
        <v>#REF!</v>
      </c>
      <c r="AJ36" s="75" t="e">
        <f t="shared" si="22"/>
        <v>#REF!</v>
      </c>
      <c r="AK36" s="78"/>
      <c r="AL36" s="76" t="e">
        <f t="shared" si="26"/>
        <v>#REF!</v>
      </c>
      <c r="AM36" s="73" t="e">
        <f t="shared" si="23"/>
        <v>#REF!</v>
      </c>
      <c r="AO36" s="69" t="e">
        <f t="shared" si="12"/>
        <v>#REF!</v>
      </c>
      <c r="AP36" s="89" t="e">
        <f t="shared" si="13"/>
        <v>#REF!</v>
      </c>
      <c r="AQ36" s="75" t="e">
        <f t="shared" si="14"/>
        <v>#REF!</v>
      </c>
      <c r="AR36" s="75" t="e">
        <f t="shared" si="15"/>
        <v>#REF!</v>
      </c>
      <c r="AS36" s="75" t="e">
        <f t="shared" si="16"/>
        <v>#REF!</v>
      </c>
      <c r="AT36" s="75" t="e">
        <f t="shared" si="17"/>
        <v>#REF!</v>
      </c>
      <c r="AU36" s="75" t="e">
        <f t="shared" si="18"/>
        <v>#REF!</v>
      </c>
      <c r="AV36" s="75" t="e">
        <f t="shared" si="19"/>
        <v>#REF!</v>
      </c>
      <c r="AW36" s="75" t="e">
        <f t="shared" si="25"/>
        <v>#REF!</v>
      </c>
      <c r="AX36" s="75" t="e">
        <f>AX34-2.5</f>
        <v>#REF!</v>
      </c>
      <c r="AY36" s="76" t="e">
        <f>AY34-2.5</f>
        <v>#REF!</v>
      </c>
      <c r="AZ36" s="73" t="e">
        <f t="shared" si="24"/>
        <v>#REF!</v>
      </c>
    </row>
    <row r="37" spans="1:52" ht="20" customHeight="1">
      <c r="A37" s="138"/>
      <c r="B37" s="18"/>
      <c r="C37" s="6"/>
      <c r="D37" s="13">
        <f>IF(C37="",0,IF(B37="M Bobsled",VLOOKUP(C37,Men!D$5:F$66,2),IF(B37="M Skeleton",VLOOKUP(C37,Men!D$5:F$66,3),IF(B37="W Bobsled",VLOOKUP(C37,Women!D$5:F$66,2),IF(B37="W Skeleton",VLOOKUP(C37,Women!D$5:F$66,3),0)))))</f>
        <v>0</v>
      </c>
      <c r="E37" s="6"/>
      <c r="F37" s="13">
        <f>IF(E37="",0,IF($B37="M Bobsled",VLOOKUP(E37,Men!G$5:I$66,2),IF($B37="M Skeleton",VLOOKUP(E37,Men!G$5:I$66,3),IF($B37="W Bobsled",VLOOKUP(E37,Women!G$5:I$66,2),IF($B37="W Skeleton",VLOOKUP(E37,Women!G$5:I$66,3),0)))))</f>
        <v>0</v>
      </c>
      <c r="G37" s="6"/>
      <c r="H37" s="13">
        <f>IF(G37="",0,IF($B37="M Bobsled",VLOOKUP(G37,Men!J$5:L$66,2),IF($B37="M Skeleton",VLOOKUP(G37,Men!J$5:L$66,3),IF($B37="W Bobsled",VLOOKUP(G37,Women!J$5:L$66,2),IF($B37="W Skeleton",VLOOKUP(G37,Women!J$5:L$66,3),0)))))</f>
        <v>0</v>
      </c>
      <c r="I37" s="6"/>
      <c r="J37" s="13">
        <f>IF(I37="",0,IF($B37="M Bobsled",VLOOKUP(I37,Men!M$5:O$66,2),IF($B37="M Skeleton",VLOOKUP(I37,Men!M$5:O$66,3),IF($B37="W Bobsled",VLOOKUP(I37,Women!M$5:O$66,2),IF($B37="W Skeleton",VLOOKUP(I37,Women!M$5:O$66,3),0)))))</f>
        <v>0</v>
      </c>
      <c r="K37" s="7"/>
      <c r="L37" s="12">
        <f>IF(K37="",0,IF($B37="M Bobsled",VLOOKUP(K37,Men!P$5:R$66,2),IF($B37="M Skeleton",VLOOKUP(K37,Men!P$5:R$66,3),IF($B37="W Bobsled",VLOOKUP(K37,Women!P$5:R$66,2),IF($B37="W Skeleton",VLOOKUP(K37,Women!P$5:R$66,3),0)))))</f>
        <v>0</v>
      </c>
      <c r="M37" s="6"/>
      <c r="N37" s="13">
        <f>IF(M37="",0,IF($B37="M Bobsled",VLOOKUP(M37,Men!S$5:U$68,2),IF($B37="M Skeleton",VLOOKUP(M37,Men!S$5:U$68,3),IF($B37="W Bobsled",VLOOKUP(M37,Women!S$5:U$67,2),IF($B37="W Skeleton",VLOOKUP(M37,Women!S$5:U$67,3),0)))))</f>
        <v>0</v>
      </c>
      <c r="O37" s="6"/>
      <c r="P37" s="13">
        <f>IF(O37="",0,IF($B37="M Bobsled",VLOOKUP(O37,Men!V$5:X$67,2),IF($B37="M Skeleton",VLOOKUP(O37,Men!V$5:X$67,3),IF($B37="W Bobsled",VLOOKUP(O37,Women!V$5:X$67,2),IF($B37="W Skeleton",VLOOKUP(O37,Women!V$5:X$67,3),0)))))</f>
        <v>0</v>
      </c>
      <c r="Q37" s="6"/>
      <c r="R37" s="13">
        <f>IF(Q37="",0,IF($B37="M Bobsled",VLOOKUP(Q37,Men!Y$5:AA$67,2),IF($B37="M Skeleton",VLOOKUP(Q37,Men!Y$5:AA$67,3),IF($B37="W Bobsled",VLOOKUP(Q37,Women!Y$5:AA$67,2),IF($B37="W Skeleton",VLOOKUP(Q37,Women!Y$5:AA$67,3),0)))))</f>
        <v>0</v>
      </c>
      <c r="S37" s="6"/>
      <c r="T37" s="13">
        <f>IF(S37="",0,IF($B37="M Bobsled",VLOOKUP(S37,Men!AB$5:AD$67,2),IF($B37="M Skeleton",VLOOKUP(S37,Men!AB$5:AD$67,3),IF($B37="W Bobsled",VLOOKUP(S37,Women!AB$5:AD$67,2),IF($B37="W Skeleton",VLOOKUP(S37,Women!AB$5:AD$67,3),0)))))</f>
        <v>0</v>
      </c>
      <c r="U37" s="16">
        <f t="shared" si="1"/>
        <v>0</v>
      </c>
      <c r="V37" s="94"/>
      <c r="W37" s="94"/>
      <c r="X37" s="141">
        <f t="shared" si="0"/>
        <v>0</v>
      </c>
      <c r="AB37" s="69" t="e">
        <f t="shared" si="2"/>
        <v>#REF!</v>
      </c>
      <c r="AC37" s="74" t="e">
        <f t="shared" si="3"/>
        <v>#REF!</v>
      </c>
      <c r="AD37" s="75" t="e">
        <f t="shared" si="4"/>
        <v>#REF!</v>
      </c>
      <c r="AE37" s="75" t="e">
        <f t="shared" si="5"/>
        <v>#REF!</v>
      </c>
      <c r="AF37" s="75" t="e">
        <f t="shared" si="6"/>
        <v>#REF!</v>
      </c>
      <c r="AG37" s="75" t="e">
        <f t="shared" si="7"/>
        <v>#REF!</v>
      </c>
      <c r="AH37" s="75" t="e">
        <f t="shared" si="8"/>
        <v>#REF!</v>
      </c>
      <c r="AI37" s="75" t="e">
        <f t="shared" si="27"/>
        <v>#REF!</v>
      </c>
      <c r="AJ37" s="75" t="e">
        <f t="shared" si="22"/>
        <v>#REF!</v>
      </c>
      <c r="AK37" s="78" t="e">
        <f>AK35-2.5</f>
        <v>#REF!</v>
      </c>
      <c r="AL37" s="76" t="e">
        <f t="shared" si="26"/>
        <v>#REF!</v>
      </c>
      <c r="AM37" s="73" t="e">
        <f t="shared" si="23"/>
        <v>#REF!</v>
      </c>
      <c r="AO37" s="69" t="e">
        <f t="shared" si="12"/>
        <v>#REF!</v>
      </c>
      <c r="AP37" s="88" t="e">
        <f t="shared" si="13"/>
        <v>#REF!</v>
      </c>
      <c r="AQ37" s="75" t="e">
        <f t="shared" si="14"/>
        <v>#REF!</v>
      </c>
      <c r="AR37" s="75" t="e">
        <f t="shared" si="15"/>
        <v>#REF!</v>
      </c>
      <c r="AS37" s="75" t="e">
        <f t="shared" si="16"/>
        <v>#REF!</v>
      </c>
      <c r="AT37" s="75" t="e">
        <f t="shared" si="17"/>
        <v>#REF!</v>
      </c>
      <c r="AU37" s="75" t="e">
        <f t="shared" si="18"/>
        <v>#REF!</v>
      </c>
      <c r="AV37" s="75" t="e">
        <f t="shared" si="19"/>
        <v>#REF!</v>
      </c>
      <c r="AW37" s="75" t="e">
        <f t="shared" si="25"/>
        <v>#REF!</v>
      </c>
      <c r="AX37" s="75"/>
      <c r="AY37" s="76"/>
      <c r="AZ37" s="73" t="e">
        <f t="shared" si="24"/>
        <v>#REF!</v>
      </c>
    </row>
    <row r="38" spans="1:52" ht="20" customHeight="1">
      <c r="A38" s="138"/>
      <c r="B38" s="18"/>
      <c r="C38" s="6"/>
      <c r="D38" s="13">
        <f>IF(C38="",0,IF(B38="M Bobsled",VLOOKUP(C38,Men!D$5:F$66,2),IF(B38="M Skeleton",VLOOKUP(C38,Men!D$5:F$66,3),IF(B38="W Bobsled",VLOOKUP(C38,Women!D$5:F$66,2),IF(B38="W Skeleton",VLOOKUP(C38,Women!D$5:F$66,3),0)))))</f>
        <v>0</v>
      </c>
      <c r="E38" s="6"/>
      <c r="F38" s="13">
        <f>IF(E38="",0,IF($B38="M Bobsled",VLOOKUP(E38,Men!G$5:I$66,2),IF($B38="M Skeleton",VLOOKUP(E38,Men!G$5:I$66,3),IF($B38="W Bobsled",VLOOKUP(E38,Women!G$5:I$66,2),IF($B38="W Skeleton",VLOOKUP(E38,Women!G$5:I$66,3),0)))))</f>
        <v>0</v>
      </c>
      <c r="G38" s="6"/>
      <c r="H38" s="13">
        <f>IF(G38="",0,IF($B38="M Bobsled",VLOOKUP(G38,Men!J$5:L$66,2),IF($B38="M Skeleton",VLOOKUP(G38,Men!J$5:L$66,3),IF($B38="W Bobsled",VLOOKUP(G38,Women!J$5:L$66,2),IF($B38="W Skeleton",VLOOKUP(G38,Women!J$5:L$66,3),0)))))</f>
        <v>0</v>
      </c>
      <c r="I38" s="6"/>
      <c r="J38" s="13">
        <f>IF(I38="",0,IF($B38="M Bobsled",VLOOKUP(I38,Men!M$5:O$66,2),IF($B38="M Skeleton",VLOOKUP(I38,Men!M$5:O$66,3),IF($B38="W Bobsled",VLOOKUP(I38,Women!M$5:O$66,2),IF($B38="W Skeleton",VLOOKUP(I38,Women!M$5:O$66,3),0)))))</f>
        <v>0</v>
      </c>
      <c r="K38" s="7"/>
      <c r="L38" s="12">
        <f>IF(K38="",0,IF($B38="M Bobsled",VLOOKUP(K38,Men!P$5:R$66,2),IF($B38="M Skeleton",VLOOKUP(K38,Men!P$5:R$66,3),IF($B38="W Bobsled",VLOOKUP(K38,Women!P$5:R$66,2),IF($B38="W Skeleton",VLOOKUP(K38,Women!P$5:R$66,3),0)))))</f>
        <v>0</v>
      </c>
      <c r="M38" s="6"/>
      <c r="N38" s="13">
        <f>IF(M38="",0,IF($B38="M Bobsled",VLOOKUP(M38,Men!S$5:U$68,2),IF($B38="M Skeleton",VLOOKUP(M38,Men!S$5:U$68,3),IF($B38="W Bobsled",VLOOKUP(M38,Women!S$5:U$67,2),IF($B38="W Skeleton",VLOOKUP(M38,Women!S$5:U$67,3),0)))))</f>
        <v>0</v>
      </c>
      <c r="O38" s="6"/>
      <c r="P38" s="13">
        <f>IF(O38="",0,IF($B38="M Bobsled",VLOOKUP(O38,Men!V$5:X$67,2),IF($B38="M Skeleton",VLOOKUP(O38,Men!V$5:X$67,3),IF($B38="W Bobsled",VLOOKUP(O38,Women!V$5:X$67,2),IF($B38="W Skeleton",VLOOKUP(O38,Women!V$5:X$67,3),0)))))</f>
        <v>0</v>
      </c>
      <c r="Q38" s="6"/>
      <c r="R38" s="13">
        <f>IF(Q38="",0,IF($B38="M Bobsled",VLOOKUP(Q38,Men!Y$5:AA$67,2),IF($B38="M Skeleton",VLOOKUP(Q38,Men!Y$5:AA$67,3),IF($B38="W Bobsled",VLOOKUP(Q38,Women!Y$5:AA$67,2),IF($B38="W Skeleton",VLOOKUP(Q38,Women!Y$5:AA$67,3),0)))))</f>
        <v>0</v>
      </c>
      <c r="S38" s="6"/>
      <c r="T38" s="13">
        <f>IF(S38="",0,IF($B38="M Bobsled",VLOOKUP(S38,Men!AB$5:AD$67,2),IF($B38="M Skeleton",VLOOKUP(S38,Men!AB$5:AD$67,3),IF($B38="W Bobsled",VLOOKUP(S38,Women!AB$5:AD$67,2),IF($B38="W Skeleton",VLOOKUP(S38,Women!AB$5:AD$67,3),0)))))</f>
        <v>0</v>
      </c>
      <c r="U38" s="16">
        <f t="shared" si="1"/>
        <v>0</v>
      </c>
      <c r="V38" s="94"/>
      <c r="W38" s="94"/>
      <c r="X38" s="141">
        <f t="shared" si="0"/>
        <v>0</v>
      </c>
      <c r="AB38" s="69" t="e">
        <f t="shared" si="2"/>
        <v>#REF!</v>
      </c>
      <c r="AC38" s="74" t="e">
        <f t="shared" si="3"/>
        <v>#REF!</v>
      </c>
      <c r="AD38" s="75" t="e">
        <f t="shared" si="4"/>
        <v>#REF!</v>
      </c>
      <c r="AE38" s="75" t="e">
        <f t="shared" si="5"/>
        <v>#REF!</v>
      </c>
      <c r="AF38" s="75" t="e">
        <f t="shared" si="6"/>
        <v>#REF!</v>
      </c>
      <c r="AG38" s="75" t="e">
        <f t="shared" si="7"/>
        <v>#REF!</v>
      </c>
      <c r="AH38" s="75" t="e">
        <f t="shared" si="8"/>
        <v>#REF!</v>
      </c>
      <c r="AI38" s="75" t="e">
        <f t="shared" si="27"/>
        <v>#REF!</v>
      </c>
      <c r="AJ38" s="75" t="e">
        <f t="shared" si="22"/>
        <v>#REF!</v>
      </c>
      <c r="AK38" s="78"/>
      <c r="AL38" s="76" t="e">
        <f t="shared" si="26"/>
        <v>#REF!</v>
      </c>
      <c r="AM38" s="73" t="e">
        <f t="shared" si="23"/>
        <v>#REF!</v>
      </c>
      <c r="AO38" s="69" t="e">
        <f t="shared" si="12"/>
        <v>#REF!</v>
      </c>
      <c r="AP38" s="88" t="e">
        <f t="shared" si="13"/>
        <v>#REF!</v>
      </c>
      <c r="AQ38" s="75" t="e">
        <f t="shared" si="14"/>
        <v>#REF!</v>
      </c>
      <c r="AR38" s="75" t="e">
        <f t="shared" si="15"/>
        <v>#REF!</v>
      </c>
      <c r="AS38" s="75" t="e">
        <f t="shared" si="16"/>
        <v>#REF!</v>
      </c>
      <c r="AT38" s="75" t="e">
        <f t="shared" si="17"/>
        <v>#REF!</v>
      </c>
      <c r="AU38" s="75" t="e">
        <f t="shared" si="18"/>
        <v>#REF!</v>
      </c>
      <c r="AV38" s="75" t="e">
        <f t="shared" si="19"/>
        <v>#REF!</v>
      </c>
      <c r="AW38" s="75" t="e">
        <f t="shared" si="25"/>
        <v>#REF!</v>
      </c>
      <c r="AX38" s="75" t="e">
        <f>AX36-2.5</f>
        <v>#REF!</v>
      </c>
      <c r="AY38" s="76" t="e">
        <f>AY36-2.5</f>
        <v>#REF!</v>
      </c>
      <c r="AZ38" s="73" t="e">
        <f t="shared" si="24"/>
        <v>#REF!</v>
      </c>
    </row>
    <row r="39" spans="1:52" ht="20" customHeight="1">
      <c r="A39" s="138"/>
      <c r="B39" s="18"/>
      <c r="C39" s="6"/>
      <c r="D39" s="13">
        <f>IF(C39="",0,IF(B39="M Bobsled",VLOOKUP(C39,Men!D$5:F$66,2),IF(B39="M Skeleton",VLOOKUP(C39,Men!D$5:F$66,3),IF(B39="W Bobsled",VLOOKUP(C39,Women!D$5:F$66,2),IF(B39="W Skeleton",VLOOKUP(C39,Women!D$5:F$66,3),0)))))</f>
        <v>0</v>
      </c>
      <c r="E39" s="6"/>
      <c r="F39" s="13">
        <f>IF(E39="",0,IF($B39="M Bobsled",VLOOKUP(E39,Men!G$5:I$66,2),IF($B39="M Skeleton",VLOOKUP(E39,Men!G$5:I$66,3),IF($B39="W Bobsled",VLOOKUP(E39,Women!G$5:I$66,2),IF($B39="W Skeleton",VLOOKUP(E39,Women!G$5:I$66,3),0)))))</f>
        <v>0</v>
      </c>
      <c r="G39" s="6"/>
      <c r="H39" s="13">
        <f>IF(G39="",0,IF($B39="M Bobsled",VLOOKUP(G39,Men!J$5:L$66,2),IF($B39="M Skeleton",VLOOKUP(G39,Men!J$5:L$66,3),IF($B39="W Bobsled",VLOOKUP(G39,Women!J$5:L$66,2),IF($B39="W Skeleton",VLOOKUP(G39,Women!J$5:L$66,3),0)))))</f>
        <v>0</v>
      </c>
      <c r="I39" s="6"/>
      <c r="J39" s="13">
        <f>IF(I39="",0,IF($B39="M Bobsled",VLOOKUP(I39,Men!M$5:O$66,2),IF($B39="M Skeleton",VLOOKUP(I39,Men!M$5:O$66,3),IF($B39="W Bobsled",VLOOKUP(I39,Women!M$5:O$66,2),IF($B39="W Skeleton",VLOOKUP(I39,Women!M$5:O$66,3),0)))))</f>
        <v>0</v>
      </c>
      <c r="K39" s="7"/>
      <c r="L39" s="12">
        <f>IF(K39="",0,IF($B39="M Bobsled",VLOOKUP(K39,Men!P$5:R$66,2),IF($B39="M Skeleton",VLOOKUP(K39,Men!P$5:R$66,3),IF($B39="W Bobsled",VLOOKUP(K39,Women!P$5:R$66,2),IF($B39="W Skeleton",VLOOKUP(K39,Women!P$5:R$66,3),0)))))</f>
        <v>0</v>
      </c>
      <c r="M39" s="6"/>
      <c r="N39" s="13">
        <f>IF(M39="",0,IF($B39="M Bobsled",VLOOKUP(M39,Men!S$5:U$68,2),IF($B39="M Skeleton",VLOOKUP(M39,Men!S$5:U$68,3),IF($B39="W Bobsled",VLOOKUP(M39,Women!S$5:U$67,2),IF($B39="W Skeleton",VLOOKUP(M39,Women!S$5:U$67,3),0)))))</f>
        <v>0</v>
      </c>
      <c r="O39" s="6"/>
      <c r="P39" s="13">
        <f>IF(O39="",0,IF($B39="M Bobsled",VLOOKUP(O39,Men!V$5:X$67,2),IF($B39="M Skeleton",VLOOKUP(O39,Men!V$5:X$67,3),IF($B39="W Bobsled",VLOOKUP(O39,Women!V$5:X$67,2),IF($B39="W Skeleton",VLOOKUP(O39,Women!V$5:X$67,3),0)))))</f>
        <v>0</v>
      </c>
      <c r="Q39" s="6"/>
      <c r="R39" s="13">
        <f>IF(Q39="",0,IF($B39="M Bobsled",VLOOKUP(Q39,Men!Y$5:AA$67,2),IF($B39="M Skeleton",VLOOKUP(Q39,Men!Y$5:AA$67,3),IF($B39="W Bobsled",VLOOKUP(Q39,Women!Y$5:AA$67,2),IF($B39="W Skeleton",VLOOKUP(Q39,Women!Y$5:AA$67,3),0)))))</f>
        <v>0</v>
      </c>
      <c r="S39" s="6"/>
      <c r="T39" s="13">
        <f>IF(S39="",0,IF($B39="M Bobsled",VLOOKUP(S39,Men!AB$5:AD$67,2),IF($B39="M Skeleton",VLOOKUP(S39,Men!AB$5:AD$67,3),IF($B39="W Bobsled",VLOOKUP(S39,Women!AB$5:AD$67,2),IF($B39="W Skeleton",VLOOKUP(S39,Women!AB$5:AD$67,3),0)))))</f>
        <v>0</v>
      </c>
      <c r="U39" s="16">
        <f t="shared" si="1"/>
        <v>0</v>
      </c>
      <c r="V39" s="94"/>
      <c r="W39" s="94"/>
      <c r="X39" s="142"/>
      <c r="AB39" s="69" t="e">
        <f t="shared" si="2"/>
        <v>#REF!</v>
      </c>
      <c r="AC39" s="77" t="e">
        <f t="shared" si="3"/>
        <v>#REF!</v>
      </c>
      <c r="AD39" s="75" t="e">
        <f t="shared" si="4"/>
        <v>#REF!</v>
      </c>
      <c r="AE39" s="75" t="e">
        <f t="shared" si="5"/>
        <v>#REF!</v>
      </c>
      <c r="AF39" s="75" t="e">
        <f t="shared" si="6"/>
        <v>#REF!</v>
      </c>
      <c r="AG39" s="75" t="e">
        <f t="shared" si="7"/>
        <v>#REF!</v>
      </c>
      <c r="AH39" s="75" t="e">
        <f t="shared" si="8"/>
        <v>#REF!</v>
      </c>
      <c r="AI39" s="75" t="e">
        <f t="shared" si="27"/>
        <v>#REF!</v>
      </c>
      <c r="AJ39" s="75" t="e">
        <f t="shared" si="22"/>
        <v>#REF!</v>
      </c>
      <c r="AK39" s="75" t="e">
        <f>AK37-2.5</f>
        <v>#REF!</v>
      </c>
      <c r="AL39" s="76" t="e">
        <f t="shared" si="26"/>
        <v>#REF!</v>
      </c>
      <c r="AM39" s="73" t="e">
        <f t="shared" si="23"/>
        <v>#REF!</v>
      </c>
      <c r="AO39" s="69" t="e">
        <f t="shared" si="12"/>
        <v>#REF!</v>
      </c>
      <c r="AP39" s="89" t="e">
        <f t="shared" si="13"/>
        <v>#REF!</v>
      </c>
      <c r="AQ39" s="75" t="e">
        <f t="shared" si="14"/>
        <v>#REF!</v>
      </c>
      <c r="AR39" s="75" t="e">
        <f t="shared" si="15"/>
        <v>#REF!</v>
      </c>
      <c r="AS39" s="75" t="e">
        <f t="shared" si="16"/>
        <v>#REF!</v>
      </c>
      <c r="AT39" s="75" t="e">
        <f t="shared" si="17"/>
        <v>#REF!</v>
      </c>
      <c r="AU39" s="75" t="e">
        <f t="shared" si="18"/>
        <v>#REF!</v>
      </c>
      <c r="AV39" s="75" t="e">
        <f t="shared" si="19"/>
        <v>#REF!</v>
      </c>
      <c r="AW39" s="75" t="e">
        <f t="shared" si="25"/>
        <v>#REF!</v>
      </c>
      <c r="AX39" s="75"/>
      <c r="AY39" s="76"/>
      <c r="AZ39" s="73" t="e">
        <f t="shared" si="24"/>
        <v>#REF!</v>
      </c>
    </row>
    <row r="40" spans="1:52" ht="20" customHeight="1">
      <c r="A40" s="138"/>
      <c r="B40" s="18"/>
      <c r="C40" s="6"/>
      <c r="D40" s="13">
        <f>IF(C40="",0,IF(B40="M Bobsled",VLOOKUP(C40,Men!D$5:F$66,2),IF(B40="M Skeleton",VLOOKUP(C40,Men!D$5:F$66,3),IF(B40="W Bobsled",VLOOKUP(C40,Women!D$5:F$66,2),IF(B40="W Skeleton",VLOOKUP(C40,Women!D$5:F$66,3),0)))))</f>
        <v>0</v>
      </c>
      <c r="E40" s="6"/>
      <c r="F40" s="13">
        <f>IF(E40="",0,IF($B40="M Bobsled",VLOOKUP(E40,Men!G$5:I$66,2),IF($B40="M Skeleton",VLOOKUP(E40,Men!G$5:I$66,3),IF($B40="W Bobsled",VLOOKUP(E40,Women!G$5:I$66,2),IF($B40="W Skeleton",VLOOKUP(E40,Women!G$5:I$66,3),0)))))</f>
        <v>0</v>
      </c>
      <c r="G40" s="6"/>
      <c r="H40" s="13">
        <f>IF(G40="",0,IF($B40="M Bobsled",VLOOKUP(G40,Men!J$5:L$66,2),IF($B40="M Skeleton",VLOOKUP(G40,Men!J$5:L$66,3),IF($B40="W Bobsled",VLOOKUP(G40,Women!J$5:L$66,2),IF($B40="W Skeleton",VLOOKUP(G40,Women!J$5:L$66,3),0)))))</f>
        <v>0</v>
      </c>
      <c r="I40" s="6"/>
      <c r="J40" s="13">
        <f>IF(I40="",0,IF($B40="M Bobsled",VLOOKUP(I40,Men!M$5:O$66,2),IF($B40="M Skeleton",VLOOKUP(I40,Men!M$5:O$66,3),IF($B40="W Bobsled",VLOOKUP(I40,Women!M$5:O$66,2),IF($B40="W Skeleton",VLOOKUP(I40,Women!M$5:O$66,3),0)))))</f>
        <v>0</v>
      </c>
      <c r="K40" s="7"/>
      <c r="L40" s="12">
        <f>IF(K40="",0,IF($B40="M Bobsled",VLOOKUP(K40,Men!P$5:R$66,2),IF($B40="M Skeleton",VLOOKUP(K40,Men!P$5:R$66,3),IF($B40="W Bobsled",VLOOKUP(K40,Women!P$5:R$66,2),IF($B40="W Skeleton",VLOOKUP(K40,Women!P$5:R$66,3),0)))))</f>
        <v>0</v>
      </c>
      <c r="M40" s="6"/>
      <c r="N40" s="13">
        <f>IF(M40="",0,IF($B40="M Bobsled",VLOOKUP(M40,Men!S$5:U$68,2),IF($B40="M Skeleton",VLOOKUP(M40,Men!S$5:U$68,3),IF($B40="W Bobsled",VLOOKUP(M40,Women!S$5:U$67,2),IF($B40="W Skeleton",VLOOKUP(M40,Women!S$5:U$67,3),0)))))</f>
        <v>0</v>
      </c>
      <c r="O40" s="6"/>
      <c r="P40" s="13">
        <f>IF(O40="",0,IF($B40="M Bobsled",VLOOKUP(O40,Men!V$5:X$67,2),IF($B40="M Skeleton",VLOOKUP(O40,Men!V$5:X$67,3),IF($B40="W Bobsled",VLOOKUP(O40,Women!V$5:X$67,2),IF($B40="W Skeleton",VLOOKUP(O40,Women!V$5:X$67,3),0)))))</f>
        <v>0</v>
      </c>
      <c r="Q40" s="6"/>
      <c r="R40" s="13">
        <f>IF(Q40="",0,IF($B40="M Bobsled",VLOOKUP(Q40,Men!Y$5:AA$67,2),IF($B40="M Skeleton",VLOOKUP(Q40,Men!Y$5:AA$67,3),IF($B40="W Bobsled",VLOOKUP(Q40,Women!Y$5:AA$67,2),IF($B40="W Skeleton",VLOOKUP(Q40,Women!Y$5:AA$67,3),0)))))</f>
        <v>0</v>
      </c>
      <c r="S40" s="6"/>
      <c r="T40" s="13">
        <f>IF(S40="",0,IF($B40="M Bobsled",VLOOKUP(S40,Men!AB$5:AD$67,2),IF($B40="M Skeleton",VLOOKUP(S40,Men!AB$5:AD$67,3),IF($B40="W Bobsled",VLOOKUP(S40,Women!AB$5:AD$67,2),IF($B40="W Skeleton",VLOOKUP(S40,Women!AB$5:AD$67,3),0)))))</f>
        <v>0</v>
      </c>
      <c r="U40" s="16">
        <f t="shared" si="1"/>
        <v>0</v>
      </c>
      <c r="V40" s="94"/>
      <c r="W40" s="94"/>
      <c r="X40" s="142"/>
      <c r="AB40" s="69" t="e">
        <f t="shared" si="2"/>
        <v>#REF!</v>
      </c>
      <c r="AC40" s="74" t="e">
        <f t="shared" si="3"/>
        <v>#REF!</v>
      </c>
      <c r="AD40" s="75" t="e">
        <f t="shared" si="4"/>
        <v>#REF!</v>
      </c>
      <c r="AE40" s="75" t="e">
        <f t="shared" si="5"/>
        <v>#REF!</v>
      </c>
      <c r="AF40" s="75" t="e">
        <f t="shared" si="6"/>
        <v>#REF!</v>
      </c>
      <c r="AG40" s="75" t="e">
        <f t="shared" si="7"/>
        <v>#REF!</v>
      </c>
      <c r="AH40" s="75" t="e">
        <f t="shared" si="8"/>
        <v>#REF!</v>
      </c>
      <c r="AI40" s="75" t="e">
        <f t="shared" si="27"/>
        <v>#REF!</v>
      </c>
      <c r="AJ40" s="75" t="e">
        <f t="shared" si="22"/>
        <v>#REF!</v>
      </c>
      <c r="AK40" s="75"/>
      <c r="AL40" s="76" t="e">
        <f t="shared" si="26"/>
        <v>#REF!</v>
      </c>
      <c r="AM40" s="73" t="e">
        <f t="shared" si="23"/>
        <v>#REF!</v>
      </c>
      <c r="AO40" s="69" t="e">
        <f t="shared" si="12"/>
        <v>#REF!</v>
      </c>
      <c r="AP40" s="88" t="e">
        <f t="shared" si="13"/>
        <v>#REF!</v>
      </c>
      <c r="AQ40" s="75" t="e">
        <f t="shared" si="14"/>
        <v>#REF!</v>
      </c>
      <c r="AR40" s="75" t="e">
        <f t="shared" si="15"/>
        <v>#REF!</v>
      </c>
      <c r="AS40" s="75" t="e">
        <f t="shared" si="16"/>
        <v>#REF!</v>
      </c>
      <c r="AT40" s="75" t="e">
        <f t="shared" si="17"/>
        <v>#REF!</v>
      </c>
      <c r="AU40" s="75" t="e">
        <f t="shared" si="18"/>
        <v>#REF!</v>
      </c>
      <c r="AV40" s="75" t="e">
        <f t="shared" si="19"/>
        <v>#REF!</v>
      </c>
      <c r="AW40" s="75" t="e">
        <f t="shared" si="25"/>
        <v>#REF!</v>
      </c>
      <c r="AX40" s="75" t="e">
        <f>AX38-2.5</f>
        <v>#REF!</v>
      </c>
      <c r="AY40" s="76" t="e">
        <f>AY38-2.5</f>
        <v>#REF!</v>
      </c>
      <c r="AZ40" s="73" t="e">
        <f t="shared" si="24"/>
        <v>#REF!</v>
      </c>
    </row>
    <row r="41" spans="1:52" ht="20" customHeight="1">
      <c r="A41" s="138"/>
      <c r="B41" s="18"/>
      <c r="C41" s="6"/>
      <c r="D41" s="13">
        <f>IF(C41="",0,IF(B41="M Bobsled",VLOOKUP(C41,Men!D$5:F$66,2),IF(B41="M Skeleton",VLOOKUP(C41,Men!D$5:F$66,3),IF(B41="W Bobsled",VLOOKUP(C41,Women!D$5:F$66,2),IF(B41="W Skeleton",VLOOKUP(C41,Women!D$5:F$66,3),0)))))</f>
        <v>0</v>
      </c>
      <c r="E41" s="6"/>
      <c r="F41" s="13">
        <f>IF(E41="",0,IF($B41="M Bobsled",VLOOKUP(E41,Men!G$5:I$66,2),IF($B41="M Skeleton",VLOOKUP(E41,Men!G$5:I$66,3),IF($B41="W Bobsled",VLOOKUP(E41,Women!G$5:I$66,2),IF($B41="W Skeleton",VLOOKUP(E41,Women!G$5:I$66,3),0)))))</f>
        <v>0</v>
      </c>
      <c r="G41" s="6"/>
      <c r="H41" s="13">
        <f>IF(G41="",0,IF($B41="M Bobsled",VLOOKUP(G41,Men!J$5:L$66,2),IF($B41="M Skeleton",VLOOKUP(G41,Men!J$5:L$66,3),IF($B41="W Bobsled",VLOOKUP(G41,Women!J$5:L$66,2),IF($B41="W Skeleton",VLOOKUP(G41,Women!J$5:L$66,3),0)))))</f>
        <v>0</v>
      </c>
      <c r="I41" s="6"/>
      <c r="J41" s="13">
        <f>IF(I41="",0,IF($B41="M Bobsled",VLOOKUP(I41,Men!M$5:O$66,2),IF($B41="M Skeleton",VLOOKUP(I41,Men!M$5:O$66,3),IF($B41="W Bobsled",VLOOKUP(I41,Women!M$5:O$66,2),IF($B41="W Skeleton",VLOOKUP(I41,Women!M$5:O$66,3),0)))))</f>
        <v>0</v>
      </c>
      <c r="K41" s="7"/>
      <c r="L41" s="12">
        <f>IF(K41="",0,IF($B41="M Bobsled",VLOOKUP(K41,Men!P$5:R$66,2),IF($B41="M Skeleton",VLOOKUP(K41,Men!P$5:R$66,3),IF($B41="W Bobsled",VLOOKUP(K41,Women!P$5:R$66,2),IF($B41="W Skeleton",VLOOKUP(K41,Women!P$5:R$66,3),0)))))</f>
        <v>0</v>
      </c>
      <c r="M41" s="6"/>
      <c r="N41" s="13">
        <f>IF(M41="",0,IF($B41="M Bobsled",VLOOKUP(M41,Men!S$5:U$68,2),IF($B41="M Skeleton",VLOOKUP(M41,Men!S$5:U$68,3),IF($B41="W Bobsled",VLOOKUP(M41,Women!S$5:U$67,2),IF($B41="W Skeleton",VLOOKUP(M41,Women!S$5:U$67,3),0)))))</f>
        <v>0</v>
      </c>
      <c r="O41" s="6"/>
      <c r="P41" s="13">
        <f>IF(O41="",0,IF($B41="M Bobsled",VLOOKUP(O41,Men!V$5:X$67,2),IF($B41="M Skeleton",VLOOKUP(O41,Men!V$5:X$67,3),IF($B41="W Bobsled",VLOOKUP(O41,Women!V$5:X$67,2),IF($B41="W Skeleton",VLOOKUP(O41,Women!V$5:X$67,3),0)))))</f>
        <v>0</v>
      </c>
      <c r="Q41" s="6"/>
      <c r="R41" s="13">
        <f>IF(Q41="",0,IF($B41="M Bobsled",VLOOKUP(Q41,Men!Y$5:AA$67,2),IF($B41="M Skeleton",VLOOKUP(Q41,Men!Y$5:AA$67,3),IF($B41="W Bobsled",VLOOKUP(Q41,Women!Y$5:AA$67,2),IF($B41="W Skeleton",VLOOKUP(Q41,Women!Y$5:AA$67,3),0)))))</f>
        <v>0</v>
      </c>
      <c r="S41" s="6"/>
      <c r="T41" s="13">
        <f>IF(S41="",0,IF($B41="M Bobsled",VLOOKUP(S41,Men!AB$5:AD$67,2),IF($B41="M Skeleton",VLOOKUP(S41,Men!AB$5:AD$67,3),IF($B41="W Bobsled",VLOOKUP(S41,Women!AB$5:AD$67,2),IF($B41="W Skeleton",VLOOKUP(S41,Women!AB$5:AD$67,3),0)))))</f>
        <v>0</v>
      </c>
      <c r="U41" s="16">
        <f t="shared" si="1"/>
        <v>0</v>
      </c>
      <c r="V41" s="94"/>
      <c r="W41" s="94"/>
      <c r="X41" s="142"/>
      <c r="AB41" s="69" t="e">
        <f t="shared" si="2"/>
        <v>#REF!</v>
      </c>
      <c r="AC41" s="74" t="e">
        <f t="shared" si="3"/>
        <v>#REF!</v>
      </c>
      <c r="AD41" s="75" t="e">
        <f t="shared" si="4"/>
        <v>#REF!</v>
      </c>
      <c r="AE41" s="75" t="e">
        <f t="shared" si="5"/>
        <v>#REF!</v>
      </c>
      <c r="AF41" s="75" t="e">
        <f t="shared" si="6"/>
        <v>#REF!</v>
      </c>
      <c r="AG41" s="75" t="e">
        <f t="shared" si="7"/>
        <v>#REF!</v>
      </c>
      <c r="AH41" s="75" t="e">
        <f t="shared" si="8"/>
        <v>#REF!</v>
      </c>
      <c r="AI41" s="75" t="e">
        <f t="shared" si="27"/>
        <v>#REF!</v>
      </c>
      <c r="AJ41" s="75" t="e">
        <f t="shared" si="22"/>
        <v>#REF!</v>
      </c>
      <c r="AK41" s="75" t="e">
        <f>AK39-2.5</f>
        <v>#REF!</v>
      </c>
      <c r="AL41" s="76" t="e">
        <f t="shared" si="26"/>
        <v>#REF!</v>
      </c>
      <c r="AM41" s="73" t="e">
        <f t="shared" si="23"/>
        <v>#REF!</v>
      </c>
      <c r="AO41" s="69" t="e">
        <f t="shared" si="12"/>
        <v>#REF!</v>
      </c>
      <c r="AP41" s="88" t="e">
        <f t="shared" si="13"/>
        <v>#REF!</v>
      </c>
      <c r="AQ41" s="75" t="e">
        <f t="shared" si="14"/>
        <v>#REF!</v>
      </c>
      <c r="AR41" s="75" t="e">
        <f t="shared" si="15"/>
        <v>#REF!</v>
      </c>
      <c r="AS41" s="75" t="e">
        <f t="shared" si="16"/>
        <v>#REF!</v>
      </c>
      <c r="AT41" s="75" t="e">
        <f t="shared" si="17"/>
        <v>#REF!</v>
      </c>
      <c r="AU41" s="75" t="e">
        <f t="shared" si="18"/>
        <v>#REF!</v>
      </c>
      <c r="AV41" s="75" t="e">
        <f t="shared" si="19"/>
        <v>#REF!</v>
      </c>
      <c r="AW41" s="75" t="e">
        <f t="shared" si="25"/>
        <v>#REF!</v>
      </c>
      <c r="AX41" s="75"/>
      <c r="AY41" s="76"/>
      <c r="AZ41" s="73" t="e">
        <f t="shared" si="24"/>
        <v>#REF!</v>
      </c>
    </row>
    <row r="42" spans="1:52" ht="20" customHeight="1">
      <c r="A42" s="138"/>
      <c r="B42" s="18"/>
      <c r="C42" s="6"/>
      <c r="D42" s="13">
        <f>IF(C42="",0,IF(B42="M Bobsled",VLOOKUP(C42,Men!D$5:F$66,2),IF(B42="M Skeleton",VLOOKUP(C42,Men!D$5:F$66,3),IF(B42="W Bobsled",VLOOKUP(C42,Women!D$5:F$66,2),IF(B42="W Skeleton",VLOOKUP(C42,Women!D$5:F$66,3),0)))))</f>
        <v>0</v>
      </c>
      <c r="E42" s="6"/>
      <c r="F42" s="13">
        <f>IF(E42="",0,IF($B42="M Bobsled",VLOOKUP(E42,Men!G$5:I$66,2),IF($B42="M Skeleton",VLOOKUP(E42,Men!G$5:I$66,3),IF($B42="W Bobsled",VLOOKUP(E42,Women!G$5:I$66,2),IF($B42="W Skeleton",VLOOKUP(E42,Women!G$5:I$66,3),0)))))</f>
        <v>0</v>
      </c>
      <c r="G42" s="6"/>
      <c r="H42" s="13">
        <f>IF(G42="",0,IF($B42="M Bobsled",VLOOKUP(G42,Men!J$5:L$66,2),IF($B42="M Skeleton",VLOOKUP(G42,Men!J$5:L$66,3),IF($B42="W Bobsled",VLOOKUP(G42,Women!J$5:L$66,2),IF($B42="W Skeleton",VLOOKUP(G42,Women!J$5:L$66,3),0)))))</f>
        <v>0</v>
      </c>
      <c r="I42" s="6"/>
      <c r="J42" s="13">
        <f>IF(I42="",0,IF($B42="M Bobsled",VLOOKUP(I42,Men!M$5:O$66,2),IF($B42="M Skeleton",VLOOKUP(I42,Men!M$5:O$66,3),IF($B42="W Bobsled",VLOOKUP(I42,Women!M$5:O$66,2),IF($B42="W Skeleton",VLOOKUP(I42,Women!M$5:O$66,3),0)))))</f>
        <v>0</v>
      </c>
      <c r="K42" s="7"/>
      <c r="L42" s="12">
        <f>IF(K42="",0,IF($B42="M Bobsled",VLOOKUP(K42,Men!P$5:R$66,2),IF($B42="M Skeleton",VLOOKUP(K42,Men!P$5:R$66,3),IF($B42="W Bobsled",VLOOKUP(K42,Women!P$5:R$66,2),IF($B42="W Skeleton",VLOOKUP(K42,Women!P$5:R$66,3),0)))))</f>
        <v>0</v>
      </c>
      <c r="M42" s="6"/>
      <c r="N42" s="13">
        <f>IF(M42="",0,IF($B42="M Bobsled",VLOOKUP(M42,Men!S$5:U$68,2),IF($B42="M Skeleton",VLOOKUP(M42,Men!S$5:U$68,3),IF($B42="W Bobsled",VLOOKUP(M42,Women!S$5:U$67,2),IF($B42="W Skeleton",VLOOKUP(M42,Women!S$5:U$67,3),0)))))</f>
        <v>0</v>
      </c>
      <c r="O42" s="6"/>
      <c r="P42" s="13">
        <f>IF(O42="",0,IF($B42="M Bobsled",VLOOKUP(O42,Men!V$5:X$67,2),IF($B42="M Skeleton",VLOOKUP(O42,Men!V$5:X$67,3),IF($B42="W Bobsled",VLOOKUP(O42,Women!V$5:X$67,2),IF($B42="W Skeleton",VLOOKUP(O42,Women!V$5:X$67,3),0)))))</f>
        <v>0</v>
      </c>
      <c r="Q42" s="6"/>
      <c r="R42" s="13">
        <f>IF(Q42="",0,IF($B42="M Bobsled",VLOOKUP(Q42,Men!Y$5:AA$67,2),IF($B42="M Skeleton",VLOOKUP(Q42,Men!Y$5:AA$67,3),IF($B42="W Bobsled",VLOOKUP(Q42,Women!Y$5:AA$67,2),IF($B42="W Skeleton",VLOOKUP(Q42,Women!Y$5:AA$67,3),0)))))</f>
        <v>0</v>
      </c>
      <c r="S42" s="6"/>
      <c r="T42" s="13">
        <f>IF(S42="",0,IF($B42="M Bobsled",VLOOKUP(S42,Men!AB$5:AD$67,2),IF($B42="M Skeleton",VLOOKUP(S42,Men!AB$5:AD$67,3),IF($B42="W Bobsled",VLOOKUP(S42,Women!AB$5:AD$67,2),IF($B42="W Skeleton",VLOOKUP(S42,Women!AB$5:AD$67,3),0)))))</f>
        <v>0</v>
      </c>
      <c r="U42" s="16">
        <f t="shared" si="1"/>
        <v>0</v>
      </c>
      <c r="V42" s="94"/>
      <c r="W42" s="94"/>
      <c r="X42" s="142"/>
      <c r="AB42" s="69" t="e">
        <f t="shared" si="2"/>
        <v>#REF!</v>
      </c>
      <c r="AC42" s="77" t="e">
        <f t="shared" si="3"/>
        <v>#REF!</v>
      </c>
      <c r="AD42" s="75" t="e">
        <f t="shared" si="4"/>
        <v>#REF!</v>
      </c>
      <c r="AE42" s="75" t="e">
        <f t="shared" si="5"/>
        <v>#REF!</v>
      </c>
      <c r="AF42" s="75" t="e">
        <f t="shared" si="6"/>
        <v>#REF!</v>
      </c>
      <c r="AG42" s="75" t="e">
        <f t="shared" si="7"/>
        <v>#REF!</v>
      </c>
      <c r="AH42" s="75" t="e">
        <f t="shared" si="8"/>
        <v>#REF!</v>
      </c>
      <c r="AI42" s="75" t="e">
        <f t="shared" si="27"/>
        <v>#REF!</v>
      </c>
      <c r="AJ42" s="75" t="e">
        <f t="shared" si="22"/>
        <v>#REF!</v>
      </c>
      <c r="AK42" s="75"/>
      <c r="AL42" s="76" t="e">
        <f t="shared" si="26"/>
        <v>#REF!</v>
      </c>
      <c r="AM42" s="73" t="e">
        <f t="shared" si="23"/>
        <v>#REF!</v>
      </c>
      <c r="AO42" s="69" t="e">
        <f t="shared" si="12"/>
        <v>#REF!</v>
      </c>
      <c r="AP42" s="89" t="e">
        <f t="shared" si="13"/>
        <v>#REF!</v>
      </c>
      <c r="AQ42" s="75" t="e">
        <f t="shared" si="14"/>
        <v>#REF!</v>
      </c>
      <c r="AR42" s="75" t="e">
        <f t="shared" si="15"/>
        <v>#REF!</v>
      </c>
      <c r="AS42" s="75" t="e">
        <f t="shared" si="16"/>
        <v>#REF!</v>
      </c>
      <c r="AT42" s="75" t="e">
        <f t="shared" si="17"/>
        <v>#REF!</v>
      </c>
      <c r="AU42" s="75" t="e">
        <f t="shared" si="18"/>
        <v>#REF!</v>
      </c>
      <c r="AV42" s="75" t="e">
        <f t="shared" si="19"/>
        <v>#REF!</v>
      </c>
      <c r="AW42" s="75" t="e">
        <f t="shared" si="25"/>
        <v>#REF!</v>
      </c>
      <c r="AX42" s="75" t="e">
        <f>AX40-2.5</f>
        <v>#REF!</v>
      </c>
      <c r="AY42" s="76" t="e">
        <f>AY40-2.5</f>
        <v>#REF!</v>
      </c>
      <c r="AZ42" s="73" t="e">
        <f t="shared" si="24"/>
        <v>#REF!</v>
      </c>
    </row>
    <row r="43" spans="1:52" ht="20" customHeight="1" thickBot="1">
      <c r="A43" s="139"/>
      <c r="B43" s="19"/>
      <c r="C43" s="8"/>
      <c r="D43" s="14">
        <f>IF(C43="",0,IF(B43="M Bobsled",VLOOKUP(C43,Men!D$5:F$66,2),IF(B43="M Skeleton",VLOOKUP(C43,Men!D$5:F$66,3),IF(B43="W Bobsled",VLOOKUP(C43,Women!D$5:F$66,2),IF(B43="W Skeleton",VLOOKUP(C43,Women!D$5:F$66,3),0)))))</f>
        <v>0</v>
      </c>
      <c r="E43" s="8"/>
      <c r="F43" s="14">
        <f>IF(E43="",0,IF($B43="M Bobsled",VLOOKUP(E43,Men!G$5:I$66,2),IF($B43="M Skeleton",VLOOKUP(E43,Men!G$5:I$66,3),IF($B43="W Bobsled",VLOOKUP(E43,Women!G$5:I$66,2),IF($B43="W Skeleton",VLOOKUP(E43,Women!G$5:I$66,3),0)))))</f>
        <v>0</v>
      </c>
      <c r="G43" s="8"/>
      <c r="H43" s="14">
        <f>IF(G43="",0,IF($B43="M Bobsled",VLOOKUP(G43,Men!J$5:L$66,2),IF($B43="M Skeleton",VLOOKUP(G43,Men!J$5:L$66,3),IF($B43="W Bobsled",VLOOKUP(G43,Women!J$5:L$66,2),IF($B43="W Skeleton",VLOOKUP(G43,Women!J$5:L$66,3),0)))))</f>
        <v>0</v>
      </c>
      <c r="I43" s="8"/>
      <c r="J43" s="14">
        <f>IF(I43="",0,IF($B43="M Bobsled",VLOOKUP(I43,Men!M$5:O$66,2),IF($B43="M Skeleton",VLOOKUP(I43,Men!M$5:O$66,3),IF($B43="W Bobsled",VLOOKUP(I43,Women!M$5:O$66,2),IF($B43="W Skeleton",VLOOKUP(I43,Women!M$5:O$66,3),0)))))</f>
        <v>0</v>
      </c>
      <c r="K43" s="9"/>
      <c r="L43" s="120">
        <f>IF(K43="",0,IF($B43="M Bobsled",VLOOKUP(K43,Men!P$5:R$66,2),IF($B43="M Skeleton",VLOOKUP(K43,Men!P$5:R$66,3),IF($B43="W Bobsled",VLOOKUP(K43,Women!P$5:R$66,2),IF($B43="W Skeleton",VLOOKUP(K43,Women!P$5:R$66,3),0)))))</f>
        <v>0</v>
      </c>
      <c r="M43" s="8"/>
      <c r="N43" s="14">
        <f>IF(M43="",0,IF($B43="M Bobsled",VLOOKUP(M43,Men!S$5:U$68,2),IF($B43="M Skeleton",VLOOKUP(M43,Men!S$5:U$68,3),IF($B43="W Bobsled",VLOOKUP(M43,Women!S$5:U$67,2),IF($B43="W Skeleton",VLOOKUP(M43,Women!S$5:U$67,3),0)))))</f>
        <v>0</v>
      </c>
      <c r="O43" s="8"/>
      <c r="P43" s="14">
        <f>IF(O43="",0,IF($B43="M Bobsled",VLOOKUP(O43,Men!V$5:X$67,2),IF($B43="M Skeleton",VLOOKUP(O43,Men!V$5:X$67,3),IF($B43="W Bobsled",VLOOKUP(O43,Women!V$5:X$67,2),IF($B43="W Skeleton",VLOOKUP(O43,Women!V$5:X$67,3),0)))))</f>
        <v>0</v>
      </c>
      <c r="Q43" s="8"/>
      <c r="R43" s="14">
        <f>IF(Q43="",0,IF($B43="M Bobsled",VLOOKUP(Q43,Men!Y$5:AA$67,2),IF($B43="M Skeleton",VLOOKUP(Q43,Men!Y$5:AA$67,3),IF($B43="W Bobsled",VLOOKUP(Q43,Women!Y$5:AA$67,2),IF($B43="W Skeleton",VLOOKUP(Q43,Women!Y$5:AA$67,3),0)))))</f>
        <v>0</v>
      </c>
      <c r="S43" s="8"/>
      <c r="T43" s="14">
        <f>IF(S43="",0,IF($B43="M Bobsled",VLOOKUP(S43,Men!AB$5:AD$67,2),IF($B43="M Skeleton",VLOOKUP(S43,Men!AB$5:AD$67,3),IF($B43="W Bobsled",VLOOKUP(S43,Women!AB$5:AD$67,2),IF($B43="W Skeleton",VLOOKUP(S43,Women!AB$5:AD$67,3),0)))))</f>
        <v>0</v>
      </c>
      <c r="U43" s="121">
        <f t="shared" si="1"/>
        <v>0</v>
      </c>
      <c r="V43" s="95"/>
      <c r="W43" s="95"/>
      <c r="X43" s="143"/>
      <c r="AB43" s="69" t="e">
        <f t="shared" si="2"/>
        <v>#REF!</v>
      </c>
      <c r="AC43" s="74" t="e">
        <f t="shared" si="3"/>
        <v>#REF!</v>
      </c>
      <c r="AD43" s="75" t="e">
        <f t="shared" si="4"/>
        <v>#REF!</v>
      </c>
      <c r="AE43" s="75" t="e">
        <f t="shared" si="5"/>
        <v>#REF!</v>
      </c>
      <c r="AF43" s="75" t="e">
        <f t="shared" si="6"/>
        <v>#REF!</v>
      </c>
      <c r="AG43" s="75" t="e">
        <f t="shared" si="7"/>
        <v>#REF!</v>
      </c>
      <c r="AH43" s="75" t="e">
        <f t="shared" si="8"/>
        <v>#REF!</v>
      </c>
      <c r="AI43" s="75" t="e">
        <f t="shared" si="27"/>
        <v>#REF!</v>
      </c>
      <c r="AJ43" s="75" t="e">
        <f t="shared" si="22"/>
        <v>#REF!</v>
      </c>
      <c r="AK43" s="75" t="e">
        <f>AK41-2.5</f>
        <v>#REF!</v>
      </c>
      <c r="AL43" s="76" t="e">
        <f t="shared" si="26"/>
        <v>#REF!</v>
      </c>
      <c r="AM43" s="73" t="e">
        <f t="shared" si="23"/>
        <v>#REF!</v>
      </c>
      <c r="AO43" s="69" t="e">
        <f t="shared" si="12"/>
        <v>#REF!</v>
      </c>
      <c r="AP43" s="88" t="e">
        <f t="shared" si="13"/>
        <v>#REF!</v>
      </c>
      <c r="AQ43" s="75" t="e">
        <f t="shared" si="14"/>
        <v>#REF!</v>
      </c>
      <c r="AR43" s="75" t="e">
        <f t="shared" si="15"/>
        <v>#REF!</v>
      </c>
      <c r="AS43" s="75" t="e">
        <f t="shared" si="16"/>
        <v>#REF!</v>
      </c>
      <c r="AT43" s="75" t="e">
        <f t="shared" si="17"/>
        <v>#REF!</v>
      </c>
      <c r="AU43" s="75" t="e">
        <f t="shared" si="18"/>
        <v>#REF!</v>
      </c>
      <c r="AV43" s="75" t="e">
        <f t="shared" si="19"/>
        <v>#REF!</v>
      </c>
      <c r="AW43" s="75" t="e">
        <f t="shared" si="25"/>
        <v>#REF!</v>
      </c>
      <c r="AX43" s="75"/>
      <c r="AY43" s="76"/>
      <c r="AZ43" s="73" t="e">
        <f t="shared" si="24"/>
        <v>#REF!</v>
      </c>
    </row>
    <row r="44" spans="1:52">
      <c r="AB44" s="79">
        <v>0</v>
      </c>
      <c r="AC44" s="77" t="e">
        <f>#REF!+0.0067</f>
        <v>#REF!</v>
      </c>
      <c r="AD44" s="75" t="e">
        <f>#REF!+0.013</f>
        <v>#REF!</v>
      </c>
      <c r="AE44" s="75" t="e">
        <f>#REF!+0.016</f>
        <v>#REF!</v>
      </c>
      <c r="AF44" s="75" t="e">
        <f>#REF!+0.02</f>
        <v>#REF!</v>
      </c>
      <c r="AG44" s="75" t="e">
        <f>#REF!+0.013</f>
        <v>#REF!</v>
      </c>
      <c r="AH44" s="75" t="e">
        <f>#REF!+0.015</f>
        <v>#REF!</v>
      </c>
      <c r="AI44" s="75" t="e">
        <f>#REF!-0.25</f>
        <v>#REF!</v>
      </c>
      <c r="AJ44" s="75" t="e">
        <f>#REF!-0.1</f>
        <v>#REF!</v>
      </c>
      <c r="AK44" s="75" t="e">
        <f>#REF!-2.5</f>
        <v>#REF!</v>
      </c>
      <c r="AL44" s="76" t="e">
        <f>#REF!-2.5</f>
        <v>#REF!</v>
      </c>
      <c r="AM44" s="73" t="e">
        <f>#REF!-1</f>
        <v>#REF!</v>
      </c>
      <c r="AO44" s="79">
        <v>0</v>
      </c>
      <c r="AP44" s="89" t="e">
        <f>#REF!+0.0067</f>
        <v>#REF!</v>
      </c>
      <c r="AQ44" s="75" t="e">
        <f>#REF!+0.013</f>
        <v>#REF!</v>
      </c>
      <c r="AR44" s="75" t="e">
        <f>#REF!+0.016</f>
        <v>#REF!</v>
      </c>
      <c r="AS44" s="75" t="e">
        <f>#REF!+0.02</f>
        <v>#REF!</v>
      </c>
      <c r="AT44" s="75" t="e">
        <f>#REF!+0.013</f>
        <v>#REF!</v>
      </c>
      <c r="AU44" s="75" t="e">
        <f>#REF!+0.0175</f>
        <v>#REF!</v>
      </c>
      <c r="AV44" s="75" t="e">
        <f>#REF!-0.3</f>
        <v>#REF!</v>
      </c>
      <c r="AW44" s="75" t="e">
        <f>#REF!-0.1</f>
        <v>#REF!</v>
      </c>
      <c r="AX44" s="75"/>
      <c r="AY44" s="76"/>
      <c r="AZ44" s="73" t="e">
        <f>#REF!-1</f>
        <v>#REF!</v>
      </c>
    </row>
    <row r="45" spans="1:52">
      <c r="AB45" s="79">
        <v>0</v>
      </c>
      <c r="AC45" s="74" t="e">
        <f t="shared" si="3"/>
        <v>#REF!</v>
      </c>
      <c r="AD45" s="75" t="e">
        <f t="shared" si="4"/>
        <v>#REF!</v>
      </c>
      <c r="AE45" s="75" t="e">
        <f t="shared" si="5"/>
        <v>#REF!</v>
      </c>
      <c r="AF45" s="75" t="e">
        <f t="shared" si="6"/>
        <v>#REF!</v>
      </c>
      <c r="AG45" s="75" t="e">
        <f t="shared" si="7"/>
        <v>#REF!</v>
      </c>
      <c r="AH45" s="75" t="e">
        <f t="shared" si="8"/>
        <v>#REF!</v>
      </c>
      <c r="AI45" s="75" t="e">
        <f t="shared" si="27"/>
        <v>#REF!</v>
      </c>
      <c r="AJ45" s="75" t="e">
        <f t="shared" si="22"/>
        <v>#REF!</v>
      </c>
      <c r="AK45" s="75"/>
      <c r="AL45" s="76" t="e">
        <f t="shared" si="26"/>
        <v>#REF!</v>
      </c>
      <c r="AM45" s="73" t="e">
        <f t="shared" si="23"/>
        <v>#REF!</v>
      </c>
      <c r="AO45" s="79">
        <v>0</v>
      </c>
      <c r="AP45" s="88" t="e">
        <f t="shared" si="13"/>
        <v>#REF!</v>
      </c>
      <c r="AQ45" s="75" t="e">
        <f t="shared" si="14"/>
        <v>#REF!</v>
      </c>
      <c r="AR45" s="75" t="e">
        <f t="shared" si="15"/>
        <v>#REF!</v>
      </c>
      <c r="AS45" s="75" t="e">
        <f t="shared" si="16"/>
        <v>#REF!</v>
      </c>
      <c r="AT45" s="75" t="e">
        <f t="shared" si="17"/>
        <v>#REF!</v>
      </c>
      <c r="AU45" s="75" t="e">
        <f t="shared" si="18"/>
        <v>#REF!</v>
      </c>
      <c r="AV45" s="75" t="e">
        <f t="shared" si="19"/>
        <v>#REF!</v>
      </c>
      <c r="AW45" s="75" t="e">
        <f t="shared" si="25"/>
        <v>#REF!</v>
      </c>
      <c r="AX45" s="75" t="e">
        <f>#REF!-2.5</f>
        <v>#REF!</v>
      </c>
      <c r="AY45" s="76" t="e">
        <f>#REF!-2.5</f>
        <v>#REF!</v>
      </c>
      <c r="AZ45" s="73" t="e">
        <f t="shared" si="24"/>
        <v>#REF!</v>
      </c>
    </row>
    <row r="46" spans="1:52">
      <c r="AB46" s="79">
        <v>0</v>
      </c>
      <c r="AC46" s="74" t="e">
        <f t="shared" si="3"/>
        <v>#REF!</v>
      </c>
      <c r="AD46" s="75" t="e">
        <f t="shared" si="4"/>
        <v>#REF!</v>
      </c>
      <c r="AE46" s="75" t="e">
        <f t="shared" si="5"/>
        <v>#REF!</v>
      </c>
      <c r="AF46" s="75" t="e">
        <f t="shared" si="6"/>
        <v>#REF!</v>
      </c>
      <c r="AG46" s="75" t="e">
        <f t="shared" si="7"/>
        <v>#REF!</v>
      </c>
      <c r="AH46" s="75" t="e">
        <f t="shared" si="8"/>
        <v>#REF!</v>
      </c>
      <c r="AI46" s="75" t="e">
        <f t="shared" si="27"/>
        <v>#REF!</v>
      </c>
      <c r="AJ46" s="75" t="e">
        <f t="shared" si="22"/>
        <v>#REF!</v>
      </c>
      <c r="AK46" s="75" t="e">
        <f>AK44-2.5</f>
        <v>#REF!</v>
      </c>
      <c r="AL46" s="76" t="e">
        <f t="shared" si="26"/>
        <v>#REF!</v>
      </c>
      <c r="AM46" s="73" t="e">
        <f t="shared" si="23"/>
        <v>#REF!</v>
      </c>
      <c r="AO46" s="79">
        <v>0</v>
      </c>
      <c r="AP46" s="88" t="e">
        <f t="shared" si="13"/>
        <v>#REF!</v>
      </c>
      <c r="AQ46" s="75" t="e">
        <f t="shared" si="14"/>
        <v>#REF!</v>
      </c>
      <c r="AR46" s="75" t="e">
        <f t="shared" si="15"/>
        <v>#REF!</v>
      </c>
      <c r="AS46" s="75" t="e">
        <f t="shared" si="16"/>
        <v>#REF!</v>
      </c>
      <c r="AT46" s="75" t="e">
        <f t="shared" si="17"/>
        <v>#REF!</v>
      </c>
      <c r="AU46" s="75" t="e">
        <f t="shared" si="18"/>
        <v>#REF!</v>
      </c>
      <c r="AV46" s="75" t="e">
        <f t="shared" si="19"/>
        <v>#REF!</v>
      </c>
      <c r="AW46" s="75" t="e">
        <f t="shared" si="25"/>
        <v>#REF!</v>
      </c>
      <c r="AX46" s="75"/>
      <c r="AY46" s="76"/>
      <c r="AZ46" s="73" t="e">
        <f t="shared" si="24"/>
        <v>#REF!</v>
      </c>
    </row>
    <row r="47" spans="1:52">
      <c r="AB47" s="79">
        <v>0</v>
      </c>
      <c r="AC47" s="77" t="e">
        <f t="shared" si="3"/>
        <v>#REF!</v>
      </c>
      <c r="AD47" s="75" t="e">
        <f t="shared" si="4"/>
        <v>#REF!</v>
      </c>
      <c r="AE47" s="75" t="e">
        <f t="shared" si="5"/>
        <v>#REF!</v>
      </c>
      <c r="AF47" s="75" t="e">
        <f t="shared" si="6"/>
        <v>#REF!</v>
      </c>
      <c r="AG47" s="75" t="e">
        <f t="shared" si="7"/>
        <v>#REF!</v>
      </c>
      <c r="AH47" s="75" t="e">
        <f t="shared" si="8"/>
        <v>#REF!</v>
      </c>
      <c r="AI47" s="75" t="e">
        <f t="shared" si="27"/>
        <v>#REF!</v>
      </c>
      <c r="AJ47" s="75" t="e">
        <f t="shared" si="22"/>
        <v>#REF!</v>
      </c>
      <c r="AK47" s="75"/>
      <c r="AL47" s="76" t="e">
        <f t="shared" si="26"/>
        <v>#REF!</v>
      </c>
      <c r="AM47" s="73" t="e">
        <f t="shared" si="23"/>
        <v>#REF!</v>
      </c>
      <c r="AO47" s="79">
        <v>0</v>
      </c>
      <c r="AP47" s="89" t="e">
        <f t="shared" si="13"/>
        <v>#REF!</v>
      </c>
      <c r="AQ47" s="75" t="e">
        <f t="shared" si="14"/>
        <v>#REF!</v>
      </c>
      <c r="AR47" s="75" t="e">
        <f t="shared" si="15"/>
        <v>#REF!</v>
      </c>
      <c r="AS47" s="75" t="e">
        <f t="shared" si="16"/>
        <v>#REF!</v>
      </c>
      <c r="AT47" s="75" t="e">
        <f t="shared" si="17"/>
        <v>#REF!</v>
      </c>
      <c r="AU47" s="75" t="e">
        <f t="shared" si="18"/>
        <v>#REF!</v>
      </c>
      <c r="AV47" s="75" t="e">
        <f t="shared" si="19"/>
        <v>#REF!</v>
      </c>
      <c r="AW47" s="75" t="e">
        <f t="shared" si="25"/>
        <v>#REF!</v>
      </c>
      <c r="AX47" s="75" t="e">
        <f>AX45-2.5</f>
        <v>#REF!</v>
      </c>
      <c r="AY47" s="75" t="e">
        <f>AY45-2.5</f>
        <v>#REF!</v>
      </c>
      <c r="AZ47" s="73" t="e">
        <f t="shared" si="24"/>
        <v>#REF!</v>
      </c>
    </row>
    <row r="48" spans="1:52">
      <c r="AB48" s="79">
        <v>0</v>
      </c>
      <c r="AC48" s="74" t="e">
        <f t="shared" si="3"/>
        <v>#REF!</v>
      </c>
      <c r="AD48" s="75" t="e">
        <f t="shared" si="4"/>
        <v>#REF!</v>
      </c>
      <c r="AE48" s="75" t="e">
        <f t="shared" si="5"/>
        <v>#REF!</v>
      </c>
      <c r="AF48" s="75" t="e">
        <f t="shared" si="6"/>
        <v>#REF!</v>
      </c>
      <c r="AG48" s="75" t="e">
        <f t="shared" si="7"/>
        <v>#REF!</v>
      </c>
      <c r="AH48" s="75" t="e">
        <f t="shared" si="8"/>
        <v>#REF!</v>
      </c>
      <c r="AI48" s="75" t="e">
        <f t="shared" si="27"/>
        <v>#REF!</v>
      </c>
      <c r="AJ48" s="75" t="e">
        <f t="shared" si="22"/>
        <v>#REF!</v>
      </c>
      <c r="AK48" s="75" t="e">
        <f>AK46-2.5</f>
        <v>#REF!</v>
      </c>
      <c r="AL48" s="76" t="e">
        <f t="shared" si="26"/>
        <v>#REF!</v>
      </c>
      <c r="AM48" s="73" t="e">
        <f t="shared" si="23"/>
        <v>#REF!</v>
      </c>
      <c r="AO48" s="79">
        <v>0</v>
      </c>
      <c r="AP48" s="88" t="e">
        <f t="shared" si="13"/>
        <v>#REF!</v>
      </c>
      <c r="AQ48" s="75" t="e">
        <f t="shared" si="14"/>
        <v>#REF!</v>
      </c>
      <c r="AR48" s="75" t="e">
        <f t="shared" si="15"/>
        <v>#REF!</v>
      </c>
      <c r="AS48" s="75" t="e">
        <f t="shared" si="16"/>
        <v>#REF!</v>
      </c>
      <c r="AT48" s="75" t="e">
        <f t="shared" si="17"/>
        <v>#REF!</v>
      </c>
      <c r="AU48" s="75" t="e">
        <f t="shared" si="18"/>
        <v>#REF!</v>
      </c>
      <c r="AV48" s="75" t="e">
        <f t="shared" si="19"/>
        <v>#REF!</v>
      </c>
      <c r="AW48" s="75" t="e">
        <f t="shared" si="25"/>
        <v>#REF!</v>
      </c>
      <c r="AX48" s="75"/>
      <c r="AY48" s="75"/>
      <c r="AZ48" s="73" t="e">
        <f t="shared" si="24"/>
        <v>#REF!</v>
      </c>
    </row>
    <row r="49" spans="28:52">
      <c r="AB49" s="79">
        <v>0</v>
      </c>
      <c r="AC49" s="74" t="e">
        <f t="shared" si="3"/>
        <v>#REF!</v>
      </c>
      <c r="AD49" s="75" t="e">
        <f t="shared" si="4"/>
        <v>#REF!</v>
      </c>
      <c r="AE49" s="75" t="e">
        <f t="shared" si="5"/>
        <v>#REF!</v>
      </c>
      <c r="AF49" s="75" t="e">
        <f t="shared" si="6"/>
        <v>#REF!</v>
      </c>
      <c r="AG49" s="75" t="e">
        <f t="shared" si="7"/>
        <v>#REF!</v>
      </c>
      <c r="AH49" s="75" t="e">
        <f t="shared" si="8"/>
        <v>#REF!</v>
      </c>
      <c r="AI49" s="75" t="e">
        <f t="shared" si="27"/>
        <v>#REF!</v>
      </c>
      <c r="AJ49" s="75" t="e">
        <f t="shared" si="22"/>
        <v>#REF!</v>
      </c>
      <c r="AK49" s="75"/>
      <c r="AL49" s="76" t="e">
        <f t="shared" si="26"/>
        <v>#REF!</v>
      </c>
      <c r="AM49" s="73" t="e">
        <f t="shared" si="23"/>
        <v>#REF!</v>
      </c>
      <c r="AO49" s="79">
        <v>0</v>
      </c>
      <c r="AP49" s="88" t="e">
        <f t="shared" si="13"/>
        <v>#REF!</v>
      </c>
      <c r="AQ49" s="75" t="e">
        <f t="shared" si="14"/>
        <v>#REF!</v>
      </c>
      <c r="AR49" s="75" t="e">
        <f t="shared" si="15"/>
        <v>#REF!</v>
      </c>
      <c r="AS49" s="75" t="e">
        <f t="shared" si="16"/>
        <v>#REF!</v>
      </c>
      <c r="AT49" s="75" t="e">
        <f t="shared" si="17"/>
        <v>#REF!</v>
      </c>
      <c r="AU49" s="75" t="e">
        <f t="shared" si="18"/>
        <v>#REF!</v>
      </c>
      <c r="AV49" s="75" t="e">
        <f t="shared" si="19"/>
        <v>#REF!</v>
      </c>
      <c r="AW49" s="75" t="e">
        <f t="shared" si="25"/>
        <v>#REF!</v>
      </c>
      <c r="AX49" s="75" t="e">
        <f>AX47-2.5</f>
        <v>#REF!</v>
      </c>
      <c r="AY49" s="75" t="e">
        <f>AY47-2.5</f>
        <v>#REF!</v>
      </c>
      <c r="AZ49" s="73" t="e">
        <f t="shared" si="24"/>
        <v>#REF!</v>
      </c>
    </row>
    <row r="50" spans="28:52">
      <c r="AB50" s="79">
        <v>0</v>
      </c>
      <c r="AC50" s="77" t="e">
        <f t="shared" si="3"/>
        <v>#REF!</v>
      </c>
      <c r="AD50" s="75" t="e">
        <f t="shared" si="4"/>
        <v>#REF!</v>
      </c>
      <c r="AE50" s="75" t="e">
        <f t="shared" si="5"/>
        <v>#REF!</v>
      </c>
      <c r="AF50" s="75" t="e">
        <f t="shared" si="6"/>
        <v>#REF!</v>
      </c>
      <c r="AG50" s="75" t="e">
        <f t="shared" si="7"/>
        <v>#REF!</v>
      </c>
      <c r="AH50" s="75" t="e">
        <f t="shared" si="8"/>
        <v>#REF!</v>
      </c>
      <c r="AI50" s="75" t="e">
        <f t="shared" si="27"/>
        <v>#REF!</v>
      </c>
      <c r="AJ50" s="75" t="e">
        <f t="shared" si="22"/>
        <v>#REF!</v>
      </c>
      <c r="AK50" s="75" t="e">
        <f>AK48-2.5</f>
        <v>#REF!</v>
      </c>
      <c r="AL50" s="76" t="e">
        <f t="shared" si="26"/>
        <v>#REF!</v>
      </c>
      <c r="AM50" s="73" t="e">
        <f t="shared" si="23"/>
        <v>#REF!</v>
      </c>
      <c r="AO50" s="79">
        <v>0</v>
      </c>
      <c r="AP50" s="89" t="e">
        <f t="shared" si="13"/>
        <v>#REF!</v>
      </c>
      <c r="AQ50" s="75" t="e">
        <f t="shared" si="14"/>
        <v>#REF!</v>
      </c>
      <c r="AR50" s="75" t="e">
        <f t="shared" si="15"/>
        <v>#REF!</v>
      </c>
      <c r="AS50" s="75" t="e">
        <f t="shared" si="16"/>
        <v>#REF!</v>
      </c>
      <c r="AT50" s="75" t="e">
        <f t="shared" si="17"/>
        <v>#REF!</v>
      </c>
      <c r="AU50" s="75" t="e">
        <f t="shared" si="18"/>
        <v>#REF!</v>
      </c>
      <c r="AV50" s="75" t="e">
        <f t="shared" si="19"/>
        <v>#REF!</v>
      </c>
      <c r="AW50" s="75" t="e">
        <f t="shared" si="25"/>
        <v>#REF!</v>
      </c>
      <c r="AX50" s="75"/>
      <c r="AY50" s="75"/>
      <c r="AZ50" s="73" t="e">
        <f t="shared" si="24"/>
        <v>#REF!</v>
      </c>
    </row>
    <row r="51" spans="28:52">
      <c r="AB51" s="79">
        <v>0</v>
      </c>
      <c r="AC51" s="74" t="e">
        <f t="shared" si="3"/>
        <v>#REF!</v>
      </c>
      <c r="AD51" s="75" t="e">
        <f t="shared" si="4"/>
        <v>#REF!</v>
      </c>
      <c r="AE51" s="75" t="e">
        <f t="shared" si="5"/>
        <v>#REF!</v>
      </c>
      <c r="AF51" s="75" t="e">
        <f t="shared" si="6"/>
        <v>#REF!</v>
      </c>
      <c r="AG51" s="75" t="e">
        <f t="shared" si="7"/>
        <v>#REF!</v>
      </c>
      <c r="AH51" s="75" t="e">
        <f t="shared" si="8"/>
        <v>#REF!</v>
      </c>
      <c r="AI51" s="75" t="e">
        <f t="shared" si="27"/>
        <v>#REF!</v>
      </c>
      <c r="AJ51" s="75" t="e">
        <f t="shared" si="22"/>
        <v>#REF!</v>
      </c>
      <c r="AK51" s="75"/>
      <c r="AL51" s="76" t="e">
        <f t="shared" si="26"/>
        <v>#REF!</v>
      </c>
      <c r="AM51" s="73" t="e">
        <f t="shared" si="23"/>
        <v>#REF!</v>
      </c>
      <c r="AO51" s="79">
        <v>0</v>
      </c>
      <c r="AP51" s="88" t="e">
        <f t="shared" si="13"/>
        <v>#REF!</v>
      </c>
      <c r="AQ51" s="75" t="e">
        <f t="shared" si="14"/>
        <v>#REF!</v>
      </c>
      <c r="AR51" s="75" t="e">
        <f t="shared" si="15"/>
        <v>#REF!</v>
      </c>
      <c r="AS51" s="75" t="e">
        <f t="shared" si="16"/>
        <v>#REF!</v>
      </c>
      <c r="AT51" s="75" t="e">
        <f t="shared" si="17"/>
        <v>#REF!</v>
      </c>
      <c r="AU51" s="75" t="e">
        <f t="shared" si="18"/>
        <v>#REF!</v>
      </c>
      <c r="AV51" s="75" t="e">
        <f t="shared" si="19"/>
        <v>#REF!</v>
      </c>
      <c r="AW51" s="75" t="e">
        <f t="shared" si="25"/>
        <v>#REF!</v>
      </c>
      <c r="AX51" s="75" t="e">
        <f>AX49-2.5</f>
        <v>#REF!</v>
      </c>
      <c r="AY51" s="75" t="e">
        <f>AY49-2.5</f>
        <v>#REF!</v>
      </c>
      <c r="AZ51" s="73" t="e">
        <f t="shared" si="24"/>
        <v>#REF!</v>
      </c>
    </row>
    <row r="52" spans="28:52">
      <c r="AB52" s="79">
        <v>0</v>
      </c>
      <c r="AC52" s="74" t="e">
        <f t="shared" si="3"/>
        <v>#REF!</v>
      </c>
      <c r="AD52" s="75" t="e">
        <f t="shared" si="4"/>
        <v>#REF!</v>
      </c>
      <c r="AE52" s="75" t="e">
        <f t="shared" si="5"/>
        <v>#REF!</v>
      </c>
      <c r="AF52" s="75" t="e">
        <f t="shared" si="6"/>
        <v>#REF!</v>
      </c>
      <c r="AG52" s="75" t="e">
        <f t="shared" si="7"/>
        <v>#REF!</v>
      </c>
      <c r="AH52" s="75" t="e">
        <f t="shared" si="8"/>
        <v>#REF!</v>
      </c>
      <c r="AI52" s="75" t="e">
        <f t="shared" si="27"/>
        <v>#REF!</v>
      </c>
      <c r="AJ52" s="75" t="e">
        <f t="shared" si="22"/>
        <v>#REF!</v>
      </c>
      <c r="AK52" s="75" t="e">
        <f>AK50-2.5</f>
        <v>#REF!</v>
      </c>
      <c r="AL52" s="76" t="e">
        <f t="shared" si="26"/>
        <v>#REF!</v>
      </c>
      <c r="AM52" s="73" t="e">
        <f t="shared" si="23"/>
        <v>#REF!</v>
      </c>
      <c r="AO52" s="79">
        <v>0</v>
      </c>
      <c r="AP52" s="88" t="e">
        <f t="shared" si="13"/>
        <v>#REF!</v>
      </c>
      <c r="AQ52" s="75" t="e">
        <f t="shared" si="14"/>
        <v>#REF!</v>
      </c>
      <c r="AR52" s="75" t="e">
        <f t="shared" si="15"/>
        <v>#REF!</v>
      </c>
      <c r="AS52" s="75" t="e">
        <f t="shared" si="16"/>
        <v>#REF!</v>
      </c>
      <c r="AT52" s="75" t="e">
        <f t="shared" si="17"/>
        <v>#REF!</v>
      </c>
      <c r="AU52" s="75" t="e">
        <f t="shared" si="18"/>
        <v>#REF!</v>
      </c>
      <c r="AV52" s="75" t="e">
        <f t="shared" si="19"/>
        <v>#REF!</v>
      </c>
      <c r="AW52" s="75" t="e">
        <f t="shared" si="25"/>
        <v>#REF!</v>
      </c>
      <c r="AX52" s="75"/>
      <c r="AY52" s="75"/>
      <c r="AZ52" s="73" t="e">
        <f t="shared" si="24"/>
        <v>#REF!</v>
      </c>
    </row>
    <row r="53" spans="28:52">
      <c r="AB53" s="79">
        <v>0</v>
      </c>
      <c r="AC53" s="77" t="e">
        <f t="shared" si="3"/>
        <v>#REF!</v>
      </c>
      <c r="AD53" s="75" t="e">
        <f t="shared" si="4"/>
        <v>#REF!</v>
      </c>
      <c r="AE53" s="75" t="e">
        <f t="shared" si="5"/>
        <v>#REF!</v>
      </c>
      <c r="AF53" s="75" t="e">
        <f t="shared" si="6"/>
        <v>#REF!</v>
      </c>
      <c r="AG53" s="75" t="e">
        <f t="shared" si="7"/>
        <v>#REF!</v>
      </c>
      <c r="AH53" s="75" t="e">
        <f t="shared" si="8"/>
        <v>#REF!</v>
      </c>
      <c r="AI53" s="75" t="e">
        <f t="shared" si="27"/>
        <v>#REF!</v>
      </c>
      <c r="AJ53" s="75" t="e">
        <f t="shared" si="22"/>
        <v>#REF!</v>
      </c>
      <c r="AK53" s="75"/>
      <c r="AL53" s="76" t="e">
        <f t="shared" si="26"/>
        <v>#REF!</v>
      </c>
      <c r="AM53" s="73" t="e">
        <f t="shared" si="23"/>
        <v>#REF!</v>
      </c>
      <c r="AO53" s="79">
        <v>0</v>
      </c>
      <c r="AP53" s="89" t="e">
        <f t="shared" si="13"/>
        <v>#REF!</v>
      </c>
      <c r="AQ53" s="75" t="e">
        <f t="shared" si="14"/>
        <v>#REF!</v>
      </c>
      <c r="AR53" s="75" t="e">
        <f t="shared" si="15"/>
        <v>#REF!</v>
      </c>
      <c r="AS53" s="75" t="e">
        <f t="shared" si="16"/>
        <v>#REF!</v>
      </c>
      <c r="AT53" s="75" t="e">
        <f t="shared" si="17"/>
        <v>#REF!</v>
      </c>
      <c r="AU53" s="75" t="e">
        <f t="shared" si="18"/>
        <v>#REF!</v>
      </c>
      <c r="AV53" s="75" t="e">
        <f t="shared" si="19"/>
        <v>#REF!</v>
      </c>
      <c r="AW53" s="75" t="e">
        <f t="shared" si="25"/>
        <v>#REF!</v>
      </c>
      <c r="AX53" s="75" t="e">
        <f>AX51-2.5</f>
        <v>#REF!</v>
      </c>
      <c r="AY53" s="75" t="e">
        <f>AY51-2.5</f>
        <v>#REF!</v>
      </c>
      <c r="AZ53" s="73" t="e">
        <f t="shared" si="24"/>
        <v>#REF!</v>
      </c>
    </row>
    <row r="54" spans="28:52" ht="16" thickBot="1">
      <c r="AB54" s="80">
        <v>0</v>
      </c>
      <c r="AC54" s="81" t="s">
        <v>28</v>
      </c>
      <c r="AD54" s="82" t="s">
        <v>29</v>
      </c>
      <c r="AE54" s="82" t="s">
        <v>30</v>
      </c>
      <c r="AF54" s="82" t="s">
        <v>31</v>
      </c>
      <c r="AG54" s="82" t="s">
        <v>32</v>
      </c>
      <c r="AH54" s="82" t="s">
        <v>33</v>
      </c>
      <c r="AI54" s="82" t="s">
        <v>34</v>
      </c>
      <c r="AJ54" s="82" t="s">
        <v>35</v>
      </c>
      <c r="AK54" s="82" t="s">
        <v>36</v>
      </c>
      <c r="AL54" s="83" t="s">
        <v>37</v>
      </c>
      <c r="AM54" s="84">
        <v>0</v>
      </c>
      <c r="AO54" s="80">
        <v>0</v>
      </c>
      <c r="AP54" s="90" t="s">
        <v>40</v>
      </c>
      <c r="AQ54" s="91" t="s">
        <v>41</v>
      </c>
      <c r="AR54" s="91" t="s">
        <v>42</v>
      </c>
      <c r="AS54" s="91" t="s">
        <v>43</v>
      </c>
      <c r="AT54" s="91" t="s">
        <v>44</v>
      </c>
      <c r="AU54" s="91" t="s">
        <v>45</v>
      </c>
      <c r="AV54" s="91" t="s">
        <v>46</v>
      </c>
      <c r="AW54" s="91" t="s">
        <v>47</v>
      </c>
      <c r="AX54" s="91" t="s">
        <v>48</v>
      </c>
      <c r="AY54" s="92" t="s">
        <v>48</v>
      </c>
      <c r="AZ54" s="84">
        <v>0</v>
      </c>
    </row>
  </sheetData>
  <mergeCells count="8">
    <mergeCell ref="J1:K1"/>
    <mergeCell ref="J2:K2"/>
    <mergeCell ref="D2:E2"/>
    <mergeCell ref="D1:E1"/>
    <mergeCell ref="F1:G1"/>
    <mergeCell ref="F2:G2"/>
    <mergeCell ref="H1:I1"/>
    <mergeCell ref="H2:I2"/>
  </mergeCells>
  <phoneticPr fontId="0" type="noConversion"/>
  <dataValidations count="5">
    <dataValidation type="list" allowBlank="1" showInputMessage="1" showErrorMessage="1" sqref="B4:B32">
      <formula1>"M Bobsled,W Bobsled,M Skeleton,W Skeleton"</formula1>
    </dataValidation>
    <dataValidation type="list" allowBlank="1" showInputMessage="1" showErrorMessage="1" sqref="D2">
      <formula1>"Sunny, Partly Cloudy, Overcast, Raining"</formula1>
    </dataValidation>
    <dataValidation type="list" allowBlank="1" showInputMessage="1" showErrorMessage="1" sqref="F2">
      <formula1>"1-5 MPH, 5-10 MPH, 10-15 MPH, Over 15 MPH"</formula1>
    </dataValidation>
    <dataValidation type="list" allowBlank="1" showInputMessage="1" showErrorMessage="1" sqref="J2">
      <formula1>"Asphalt, Rubber Granules, Mondo Surface"</formula1>
    </dataValidation>
    <dataValidation type="list" allowBlank="1" showInputMessage="1" showErrorMessage="1" sqref="B2">
      <formula1>"Park City,Columbia,Colorado Springs,Bradenton,Lake Placid,Gaithersburg,San Mateo,Houston,Geneva"</formula1>
    </dataValidation>
  </dataValidations>
  <pageMargins left="0.25" right="0.25" top="1.25" bottom="0.5" header="0.75" footer="0.5"/>
  <pageSetup scale="55" orientation="landscape" horizontalDpi="355" verticalDpi="355"/>
  <headerFooter>
    <oddHeader>&amp;L&amp;K000000&amp;A&amp;C&amp;K000000&amp;G</oddHead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AG93"/>
  <sheetViews>
    <sheetView topLeftCell="A3" zoomScaleNormal="150" zoomScalePageLayoutView="150" workbookViewId="0">
      <selection activeCell="S69" sqref="S69"/>
    </sheetView>
  </sheetViews>
  <sheetFormatPr baseColWidth="10" defaultColWidth="11.5" defaultRowHeight="12.5" customHeight="1" x14ac:dyDescent="0"/>
  <cols>
    <col min="1" max="1" width="7.66406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8" width="7.83203125" style="25" customWidth="1"/>
    <col min="19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56" t="s">
        <v>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</row>
    <row r="2" spans="1:33" ht="15" customHeight="1">
      <c r="C2" s="22"/>
      <c r="D2" s="21"/>
      <c r="E2" s="21"/>
      <c r="F2" s="21"/>
      <c r="P2" s="20"/>
      <c r="Q2" s="20"/>
      <c r="R2" s="20"/>
      <c r="AE2" s="23"/>
    </row>
    <row r="3" spans="1:33" ht="12" customHeight="1" thickBot="1">
      <c r="A3" s="158" t="s">
        <v>38</v>
      </c>
      <c r="B3" s="158"/>
      <c r="C3" s="158"/>
      <c r="D3" s="65"/>
      <c r="E3" s="65"/>
      <c r="F3" s="65"/>
      <c r="AB3" s="66"/>
      <c r="AC3" s="66"/>
      <c r="AD3" s="66"/>
      <c r="AE3" s="157" t="s">
        <v>39</v>
      </c>
      <c r="AF3" s="157"/>
      <c r="AG3" s="157"/>
    </row>
    <row r="4" spans="1:33" s="21" customFormat="1" ht="9" customHeight="1" thickBot="1">
      <c r="C4" s="57" t="s">
        <v>3</v>
      </c>
      <c r="D4" s="58" t="s">
        <v>8</v>
      </c>
      <c r="E4" s="57" t="s">
        <v>3</v>
      </c>
      <c r="F4" s="33" t="s">
        <v>3</v>
      </c>
      <c r="G4" s="29" t="s">
        <v>6</v>
      </c>
      <c r="H4" s="57" t="s">
        <v>3</v>
      </c>
      <c r="I4" s="33" t="s">
        <v>3</v>
      </c>
      <c r="J4" s="29" t="s">
        <v>7</v>
      </c>
      <c r="K4" s="57" t="s">
        <v>3</v>
      </c>
      <c r="L4" s="33" t="s">
        <v>3</v>
      </c>
      <c r="M4" s="29" t="s">
        <v>9</v>
      </c>
      <c r="N4" s="57" t="s">
        <v>3</v>
      </c>
      <c r="O4" s="33" t="s">
        <v>3</v>
      </c>
      <c r="P4" s="30" t="s">
        <v>10</v>
      </c>
      <c r="Q4" s="57" t="s">
        <v>3</v>
      </c>
      <c r="R4" s="33" t="s">
        <v>3</v>
      </c>
      <c r="S4" s="29" t="s">
        <v>53</v>
      </c>
      <c r="T4" s="57" t="s">
        <v>3</v>
      </c>
      <c r="U4" s="33" t="s">
        <v>3</v>
      </c>
      <c r="V4" s="29" t="s">
        <v>16</v>
      </c>
      <c r="W4" s="57" t="s">
        <v>3</v>
      </c>
      <c r="X4" s="33" t="s">
        <v>3</v>
      </c>
      <c r="Y4" s="31" t="s">
        <v>17</v>
      </c>
      <c r="Z4" s="57" t="s">
        <v>3</v>
      </c>
      <c r="AA4" s="33" t="s">
        <v>3</v>
      </c>
      <c r="AB4" s="32" t="s">
        <v>18</v>
      </c>
      <c r="AC4" s="57" t="s">
        <v>3</v>
      </c>
      <c r="AD4" s="33" t="s">
        <v>3</v>
      </c>
      <c r="AE4" s="33" t="s">
        <v>3</v>
      </c>
    </row>
    <row r="5" spans="1:33" s="21" customFormat="1" ht="9" customHeight="1" thickBot="1">
      <c r="C5" s="109">
        <v>100</v>
      </c>
      <c r="D5" s="110">
        <v>0</v>
      </c>
      <c r="E5" s="109">
        <v>100</v>
      </c>
      <c r="F5" s="104">
        <v>100</v>
      </c>
      <c r="G5" s="105">
        <v>0</v>
      </c>
      <c r="H5" s="109">
        <v>100</v>
      </c>
      <c r="I5" s="104">
        <v>100</v>
      </c>
      <c r="J5" s="105">
        <v>0</v>
      </c>
      <c r="K5" s="109">
        <v>100</v>
      </c>
      <c r="L5" s="104">
        <v>100</v>
      </c>
      <c r="M5" s="105">
        <v>0</v>
      </c>
      <c r="N5" s="109">
        <v>100</v>
      </c>
      <c r="O5" s="104">
        <v>100</v>
      </c>
      <c r="P5" s="106">
        <v>0</v>
      </c>
      <c r="Q5" s="109">
        <v>100</v>
      </c>
      <c r="R5" s="104">
        <v>100</v>
      </c>
      <c r="S5" s="63">
        <v>0</v>
      </c>
      <c r="T5" s="63">
        <v>0</v>
      </c>
      <c r="U5" s="63">
        <v>0</v>
      </c>
      <c r="V5" s="105">
        <v>0</v>
      </c>
      <c r="W5" s="109">
        <v>0</v>
      </c>
      <c r="X5" s="104">
        <v>0</v>
      </c>
      <c r="Y5" s="107">
        <v>0</v>
      </c>
      <c r="Z5" s="109">
        <v>0</v>
      </c>
      <c r="AA5" s="104">
        <v>0</v>
      </c>
      <c r="AB5" s="108">
        <v>0</v>
      </c>
      <c r="AC5" s="109">
        <v>0</v>
      </c>
      <c r="AD5" s="104">
        <v>0</v>
      </c>
      <c r="AE5" s="104"/>
    </row>
    <row r="6" spans="1:33" ht="9" customHeight="1">
      <c r="B6" s="26"/>
      <c r="C6" s="36">
        <v>100</v>
      </c>
      <c r="D6" s="59">
        <v>2.2000000000000002</v>
      </c>
      <c r="E6" s="36">
        <v>100</v>
      </c>
      <c r="F6" s="40">
        <v>100</v>
      </c>
      <c r="G6" s="38">
        <v>3.85</v>
      </c>
      <c r="H6" s="36">
        <v>100</v>
      </c>
      <c r="I6" s="40">
        <v>100</v>
      </c>
      <c r="J6" s="38">
        <v>5.6</v>
      </c>
      <c r="K6" s="36">
        <v>100</v>
      </c>
      <c r="L6" s="40">
        <v>100</v>
      </c>
      <c r="M6" s="38">
        <v>7.5</v>
      </c>
      <c r="N6" s="36">
        <v>100</v>
      </c>
      <c r="O6" s="40">
        <v>100</v>
      </c>
      <c r="P6" s="38">
        <v>3.4</v>
      </c>
      <c r="Q6" s="36">
        <v>100</v>
      </c>
      <c r="R6" s="40">
        <v>100</v>
      </c>
      <c r="S6" s="42">
        <v>1.85</v>
      </c>
      <c r="T6" s="47">
        <v>0</v>
      </c>
      <c r="U6" s="40">
        <v>0</v>
      </c>
      <c r="V6" s="38">
        <v>0</v>
      </c>
      <c r="W6" s="36">
        <v>0</v>
      </c>
      <c r="X6" s="40">
        <v>0</v>
      </c>
      <c r="Y6" s="42">
        <f t="shared" ref="Y6:Y64" si="0">Y7-1.25</f>
        <v>25</v>
      </c>
      <c r="Z6" s="36">
        <v>0</v>
      </c>
      <c r="AA6" s="40">
        <v>0</v>
      </c>
      <c r="AB6" s="43">
        <f t="shared" ref="AB6:AB40" si="1">AB7-1.25</f>
        <v>25</v>
      </c>
      <c r="AC6" s="36">
        <v>0</v>
      </c>
      <c r="AD6" s="40">
        <v>0</v>
      </c>
      <c r="AE6" s="40">
        <v>100</v>
      </c>
      <c r="AF6" s="34"/>
      <c r="AG6" s="25"/>
    </row>
    <row r="7" spans="1:33" ht="9" customHeight="1">
      <c r="B7" s="35"/>
      <c r="C7" s="36">
        <f t="shared" ref="C7:I38" si="2">C6-1</f>
        <v>99</v>
      </c>
      <c r="D7" s="60">
        <f t="shared" ref="D7:D38" si="3">D6+0.0067</f>
        <v>2.2067000000000001</v>
      </c>
      <c r="E7" s="36">
        <f t="shared" si="2"/>
        <v>99</v>
      </c>
      <c r="F7" s="40">
        <v>99</v>
      </c>
      <c r="G7" s="42">
        <f t="shared" ref="G7:G38" si="4">G6+0.013</f>
        <v>3.863</v>
      </c>
      <c r="H7" s="36">
        <f t="shared" si="2"/>
        <v>99</v>
      </c>
      <c r="I7" s="40">
        <v>99</v>
      </c>
      <c r="J7" s="42">
        <v>5.62</v>
      </c>
      <c r="K7" s="36">
        <f t="shared" ref="K7:L56" si="5">K6-1</f>
        <v>99</v>
      </c>
      <c r="L7" s="40">
        <v>99</v>
      </c>
      <c r="M7" s="42">
        <f t="shared" ref="M7:M38" si="6">M6+0.02</f>
        <v>7.52</v>
      </c>
      <c r="N7" s="36">
        <f t="shared" ref="N7:O56" si="7">N6-1</f>
        <v>99</v>
      </c>
      <c r="O7" s="40">
        <v>99</v>
      </c>
      <c r="P7" s="42">
        <f t="shared" ref="P7:P38" si="8">P6+0.013</f>
        <v>3.4129999999999998</v>
      </c>
      <c r="Q7" s="36">
        <f t="shared" ref="Q7:R56" si="9">Q6-1</f>
        <v>99</v>
      </c>
      <c r="R7" s="40">
        <v>99</v>
      </c>
      <c r="S7" s="42">
        <v>1.87</v>
      </c>
      <c r="T7" s="47">
        <v>0</v>
      </c>
      <c r="U7" s="40">
        <v>0</v>
      </c>
      <c r="V7" s="42">
        <v>7.6000000000000263</v>
      </c>
      <c r="W7" s="36">
        <v>0</v>
      </c>
      <c r="X7" s="40">
        <v>0</v>
      </c>
      <c r="Y7" s="42">
        <f t="shared" si="0"/>
        <v>26.25</v>
      </c>
      <c r="Z7" s="36">
        <v>0</v>
      </c>
      <c r="AA7" s="40">
        <v>0</v>
      </c>
      <c r="AB7" s="43">
        <f t="shared" si="1"/>
        <v>26.25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61">
        <f t="shared" si="3"/>
        <v>2.2134</v>
      </c>
      <c r="E8" s="36">
        <f t="shared" si="2"/>
        <v>98</v>
      </c>
      <c r="F8" s="40">
        <v>98</v>
      </c>
      <c r="G8" s="42">
        <f t="shared" si="4"/>
        <v>3.8759999999999999</v>
      </c>
      <c r="H8" s="36">
        <f t="shared" si="2"/>
        <v>98</v>
      </c>
      <c r="I8" s="40">
        <v>98</v>
      </c>
      <c r="J8" s="42">
        <v>5.63</v>
      </c>
      <c r="K8" s="36">
        <f t="shared" si="5"/>
        <v>98</v>
      </c>
      <c r="L8" s="40">
        <v>98</v>
      </c>
      <c r="M8" s="42">
        <f t="shared" si="6"/>
        <v>7.5399999999999991</v>
      </c>
      <c r="N8" s="36">
        <f t="shared" si="7"/>
        <v>98</v>
      </c>
      <c r="O8" s="40">
        <v>98</v>
      </c>
      <c r="P8" s="42">
        <f t="shared" si="8"/>
        <v>3.4259999999999997</v>
      </c>
      <c r="Q8" s="36">
        <f t="shared" si="9"/>
        <v>98</v>
      </c>
      <c r="R8" s="40">
        <v>98</v>
      </c>
      <c r="S8" s="42">
        <v>1.89</v>
      </c>
      <c r="T8" s="47">
        <v>0</v>
      </c>
      <c r="U8" s="40">
        <v>0</v>
      </c>
      <c r="V8" s="42">
        <v>7.7000000000000259</v>
      </c>
      <c r="W8" s="36">
        <v>0</v>
      </c>
      <c r="X8" s="40">
        <v>0</v>
      </c>
      <c r="Y8" s="42">
        <f t="shared" si="0"/>
        <v>27.5</v>
      </c>
      <c r="Z8" s="36">
        <v>0</v>
      </c>
      <c r="AA8" s="40">
        <v>0</v>
      </c>
      <c r="AB8" s="43">
        <f t="shared" si="1"/>
        <v>27.5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60">
        <f t="shared" si="3"/>
        <v>2.2201</v>
      </c>
      <c r="E9" s="36">
        <f t="shared" si="2"/>
        <v>97</v>
      </c>
      <c r="F9" s="40">
        <v>97</v>
      </c>
      <c r="G9" s="42">
        <f t="shared" si="4"/>
        <v>3.8889999999999998</v>
      </c>
      <c r="H9" s="36">
        <f t="shared" si="2"/>
        <v>97</v>
      </c>
      <c r="I9" s="40">
        <v>97</v>
      </c>
      <c r="J9" s="42">
        <v>5.65</v>
      </c>
      <c r="K9" s="36">
        <f t="shared" si="5"/>
        <v>97</v>
      </c>
      <c r="L9" s="40">
        <v>97</v>
      </c>
      <c r="M9" s="42">
        <f t="shared" si="6"/>
        <v>7.5599999999999987</v>
      </c>
      <c r="N9" s="36">
        <f t="shared" si="7"/>
        <v>97</v>
      </c>
      <c r="O9" s="40">
        <v>97</v>
      </c>
      <c r="P9" s="42">
        <f t="shared" si="8"/>
        <v>3.4389999999999996</v>
      </c>
      <c r="Q9" s="36">
        <f t="shared" si="9"/>
        <v>97</v>
      </c>
      <c r="R9" s="40">
        <v>97</v>
      </c>
      <c r="S9" s="42">
        <v>1.91</v>
      </c>
      <c r="T9" s="47">
        <v>0</v>
      </c>
      <c r="U9" s="40">
        <v>0</v>
      </c>
      <c r="V9" s="42">
        <v>7.8000000000000256</v>
      </c>
      <c r="W9" s="36">
        <v>0</v>
      </c>
      <c r="X9" s="40">
        <v>0</v>
      </c>
      <c r="Y9" s="42">
        <f t="shared" si="0"/>
        <v>28.75</v>
      </c>
      <c r="Z9" s="36">
        <v>0</v>
      </c>
      <c r="AA9" s="40">
        <v>0</v>
      </c>
      <c r="AB9" s="43">
        <f t="shared" si="1"/>
        <v>28.75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60">
        <f t="shared" si="3"/>
        <v>2.2267999999999999</v>
      </c>
      <c r="E10" s="36">
        <f t="shared" si="2"/>
        <v>96</v>
      </c>
      <c r="F10" s="40">
        <v>96</v>
      </c>
      <c r="G10" s="42">
        <f t="shared" si="4"/>
        <v>3.9019999999999997</v>
      </c>
      <c r="H10" s="36">
        <f t="shared" si="2"/>
        <v>96</v>
      </c>
      <c r="I10" s="40">
        <v>96</v>
      </c>
      <c r="J10" s="42">
        <v>5.66</v>
      </c>
      <c r="K10" s="36">
        <f t="shared" si="5"/>
        <v>96</v>
      </c>
      <c r="L10" s="40">
        <v>96</v>
      </c>
      <c r="M10" s="42">
        <f t="shared" si="6"/>
        <v>7.5799999999999983</v>
      </c>
      <c r="N10" s="36">
        <f t="shared" si="7"/>
        <v>96</v>
      </c>
      <c r="O10" s="40">
        <v>96</v>
      </c>
      <c r="P10" s="42">
        <f t="shared" si="8"/>
        <v>3.4519999999999995</v>
      </c>
      <c r="Q10" s="36">
        <f t="shared" si="9"/>
        <v>96</v>
      </c>
      <c r="R10" s="40">
        <v>96</v>
      </c>
      <c r="S10" s="42">
        <v>1.93</v>
      </c>
      <c r="T10" s="47">
        <v>0</v>
      </c>
      <c r="U10" s="40">
        <v>0</v>
      </c>
      <c r="V10" s="42">
        <v>7.9000000000000252</v>
      </c>
      <c r="W10" s="36">
        <v>0</v>
      </c>
      <c r="X10" s="40">
        <v>0</v>
      </c>
      <c r="Y10" s="42">
        <f t="shared" si="0"/>
        <v>30</v>
      </c>
      <c r="Z10" s="36">
        <v>0</v>
      </c>
      <c r="AA10" s="40">
        <v>0</v>
      </c>
      <c r="AB10" s="43">
        <f t="shared" si="1"/>
        <v>30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19</v>
      </c>
      <c r="C11" s="36">
        <f t="shared" si="2"/>
        <v>95</v>
      </c>
      <c r="D11" s="61">
        <f t="shared" si="3"/>
        <v>2.2334999999999998</v>
      </c>
      <c r="E11" s="36">
        <f t="shared" si="2"/>
        <v>95</v>
      </c>
      <c r="F11" s="40">
        <v>95</v>
      </c>
      <c r="G11" s="42">
        <f t="shared" si="4"/>
        <v>3.9149999999999996</v>
      </c>
      <c r="H11" s="36">
        <f t="shared" si="2"/>
        <v>95</v>
      </c>
      <c r="I11" s="40">
        <v>95</v>
      </c>
      <c r="J11" s="42">
        <v>5.68</v>
      </c>
      <c r="K11" s="36">
        <f t="shared" si="5"/>
        <v>95</v>
      </c>
      <c r="L11" s="40">
        <v>95</v>
      </c>
      <c r="M11" s="42">
        <f t="shared" si="6"/>
        <v>7.5999999999999979</v>
      </c>
      <c r="N11" s="36">
        <f t="shared" si="7"/>
        <v>95</v>
      </c>
      <c r="O11" s="40">
        <v>95</v>
      </c>
      <c r="P11" s="42">
        <f t="shared" si="8"/>
        <v>3.4649999999999994</v>
      </c>
      <c r="Q11" s="36">
        <f t="shared" si="9"/>
        <v>95</v>
      </c>
      <c r="R11" s="40">
        <v>95</v>
      </c>
      <c r="S11" s="42">
        <v>1.95</v>
      </c>
      <c r="T11" s="47">
        <v>0</v>
      </c>
      <c r="U11" s="40">
        <v>0</v>
      </c>
      <c r="V11" s="42">
        <v>8.0000000000000249</v>
      </c>
      <c r="W11" s="36">
        <v>0</v>
      </c>
      <c r="X11" s="40">
        <v>0</v>
      </c>
      <c r="Y11" s="42">
        <f t="shared" si="0"/>
        <v>31.25</v>
      </c>
      <c r="Z11" s="36">
        <v>0</v>
      </c>
      <c r="AA11" s="40">
        <v>0</v>
      </c>
      <c r="AB11" s="43">
        <f t="shared" si="1"/>
        <v>31.25</v>
      </c>
      <c r="AC11" s="36">
        <v>0</v>
      </c>
      <c r="AD11" s="40">
        <v>0</v>
      </c>
      <c r="AE11" s="40">
        <v>95</v>
      </c>
      <c r="AF11" s="21" t="s">
        <v>19</v>
      </c>
      <c r="AG11" s="25"/>
    </row>
    <row r="12" spans="1:33" ht="9" customHeight="1">
      <c r="B12" s="35" t="s">
        <v>20</v>
      </c>
      <c r="C12" s="36">
        <f t="shared" si="2"/>
        <v>94</v>
      </c>
      <c r="D12" s="60">
        <f t="shared" si="3"/>
        <v>2.2401999999999997</v>
      </c>
      <c r="E12" s="36">
        <f t="shared" si="2"/>
        <v>94</v>
      </c>
      <c r="F12" s="40">
        <v>94</v>
      </c>
      <c r="G12" s="42">
        <f t="shared" si="4"/>
        <v>3.9279999999999995</v>
      </c>
      <c r="H12" s="36">
        <f t="shared" si="2"/>
        <v>94</v>
      </c>
      <c r="I12" s="40">
        <v>94</v>
      </c>
      <c r="J12" s="42">
        <v>5.7</v>
      </c>
      <c r="K12" s="36">
        <f t="shared" si="5"/>
        <v>94</v>
      </c>
      <c r="L12" s="40">
        <v>94</v>
      </c>
      <c r="M12" s="42">
        <f t="shared" si="6"/>
        <v>7.6199999999999974</v>
      </c>
      <c r="N12" s="36">
        <f t="shared" si="7"/>
        <v>94</v>
      </c>
      <c r="O12" s="40">
        <v>94</v>
      </c>
      <c r="P12" s="42">
        <f t="shared" si="8"/>
        <v>3.4779999999999993</v>
      </c>
      <c r="Q12" s="36">
        <f t="shared" si="9"/>
        <v>94</v>
      </c>
      <c r="R12" s="40">
        <v>94</v>
      </c>
      <c r="S12" s="42">
        <v>1.97</v>
      </c>
      <c r="T12" s="47">
        <v>0</v>
      </c>
      <c r="U12" s="40">
        <v>0</v>
      </c>
      <c r="V12" s="42">
        <v>8.1000000000000245</v>
      </c>
      <c r="W12" s="36">
        <v>0</v>
      </c>
      <c r="X12" s="40">
        <v>0</v>
      </c>
      <c r="Y12" s="42">
        <f t="shared" si="0"/>
        <v>32.5</v>
      </c>
      <c r="Z12" s="36">
        <v>0</v>
      </c>
      <c r="AA12" s="40">
        <v>0</v>
      </c>
      <c r="AB12" s="43">
        <f t="shared" si="1"/>
        <v>32.5</v>
      </c>
      <c r="AC12" s="36">
        <v>0</v>
      </c>
      <c r="AD12" s="40">
        <v>0</v>
      </c>
      <c r="AE12" s="40">
        <v>94</v>
      </c>
      <c r="AF12" s="21" t="s">
        <v>21</v>
      </c>
      <c r="AG12" s="25"/>
    </row>
    <row r="13" spans="1:33" ht="9" customHeight="1">
      <c r="B13" s="35"/>
      <c r="C13" s="36">
        <f t="shared" si="2"/>
        <v>93</v>
      </c>
      <c r="D13" s="60">
        <f t="shared" si="3"/>
        <v>2.2468999999999997</v>
      </c>
      <c r="E13" s="36">
        <f t="shared" si="2"/>
        <v>93</v>
      </c>
      <c r="F13" s="40">
        <v>93</v>
      </c>
      <c r="G13" s="42">
        <f t="shared" si="4"/>
        <v>3.9409999999999994</v>
      </c>
      <c r="H13" s="36">
        <f t="shared" si="2"/>
        <v>93</v>
      </c>
      <c r="I13" s="40">
        <v>93</v>
      </c>
      <c r="J13" s="42">
        <v>5.71</v>
      </c>
      <c r="K13" s="36">
        <f t="shared" si="5"/>
        <v>93</v>
      </c>
      <c r="L13" s="40">
        <v>93</v>
      </c>
      <c r="M13" s="42">
        <f t="shared" si="6"/>
        <v>7.639999999999997</v>
      </c>
      <c r="N13" s="36">
        <f t="shared" si="7"/>
        <v>93</v>
      </c>
      <c r="O13" s="40">
        <v>93</v>
      </c>
      <c r="P13" s="42">
        <f t="shared" si="8"/>
        <v>3.4909999999999992</v>
      </c>
      <c r="Q13" s="36">
        <f t="shared" si="9"/>
        <v>93</v>
      </c>
      <c r="R13" s="40">
        <v>93</v>
      </c>
      <c r="S13" s="42">
        <v>1.99</v>
      </c>
      <c r="T13" s="47">
        <v>0</v>
      </c>
      <c r="U13" s="40">
        <v>0</v>
      </c>
      <c r="V13" s="42">
        <v>8.2000000000000242</v>
      </c>
      <c r="W13" s="36">
        <v>0</v>
      </c>
      <c r="X13" s="40">
        <v>0</v>
      </c>
      <c r="Y13" s="42">
        <f t="shared" si="0"/>
        <v>33.75</v>
      </c>
      <c r="Z13" s="36">
        <v>0</v>
      </c>
      <c r="AA13" s="40">
        <v>0</v>
      </c>
      <c r="AB13" s="43">
        <f t="shared" si="1"/>
        <v>33.75</v>
      </c>
      <c r="AC13" s="36">
        <v>0</v>
      </c>
      <c r="AD13" s="40">
        <v>0</v>
      </c>
      <c r="AE13" s="40">
        <v>95</v>
      </c>
      <c r="AF13" s="21" t="s">
        <v>22</v>
      </c>
      <c r="AG13" s="25"/>
    </row>
    <row r="14" spans="1:33" ht="9" customHeight="1">
      <c r="B14" s="35"/>
      <c r="C14" s="36">
        <f t="shared" si="2"/>
        <v>92</v>
      </c>
      <c r="D14" s="61">
        <f t="shared" si="3"/>
        <v>2.2535999999999996</v>
      </c>
      <c r="E14" s="36">
        <f t="shared" si="2"/>
        <v>92</v>
      </c>
      <c r="F14" s="40">
        <v>92</v>
      </c>
      <c r="G14" s="42">
        <f t="shared" si="4"/>
        <v>3.9539999999999993</v>
      </c>
      <c r="H14" s="36">
        <f t="shared" si="2"/>
        <v>92</v>
      </c>
      <c r="I14" s="40">
        <v>92</v>
      </c>
      <c r="J14" s="42">
        <v>5.73</v>
      </c>
      <c r="K14" s="36">
        <f t="shared" si="5"/>
        <v>92</v>
      </c>
      <c r="L14" s="40">
        <v>92</v>
      </c>
      <c r="M14" s="42">
        <f t="shared" si="6"/>
        <v>7.6599999999999966</v>
      </c>
      <c r="N14" s="36">
        <f t="shared" si="7"/>
        <v>92</v>
      </c>
      <c r="O14" s="40">
        <v>92</v>
      </c>
      <c r="P14" s="42">
        <f t="shared" si="8"/>
        <v>3.5039999999999991</v>
      </c>
      <c r="Q14" s="36">
        <f t="shared" si="9"/>
        <v>92</v>
      </c>
      <c r="R14" s="40">
        <v>92</v>
      </c>
      <c r="S14" s="42">
        <v>2.0099999999999998</v>
      </c>
      <c r="T14" s="47">
        <v>0</v>
      </c>
      <c r="U14" s="40">
        <v>0</v>
      </c>
      <c r="V14" s="42">
        <v>8.3000000000000238</v>
      </c>
      <c r="W14" s="36">
        <v>0</v>
      </c>
      <c r="X14" s="40">
        <v>0</v>
      </c>
      <c r="Y14" s="42">
        <f t="shared" si="0"/>
        <v>35</v>
      </c>
      <c r="Z14" s="36">
        <v>0</v>
      </c>
      <c r="AA14" s="40">
        <v>0</v>
      </c>
      <c r="AB14" s="43">
        <f t="shared" si="1"/>
        <v>35</v>
      </c>
      <c r="AC14" s="36">
        <v>0</v>
      </c>
      <c r="AD14" s="40">
        <v>0</v>
      </c>
      <c r="AE14" s="40">
        <v>94</v>
      </c>
      <c r="AF14" s="21" t="s">
        <v>23</v>
      </c>
      <c r="AG14" s="25"/>
    </row>
    <row r="15" spans="1:33" ht="9" customHeight="1">
      <c r="B15" s="35"/>
      <c r="C15" s="36">
        <f t="shared" si="2"/>
        <v>91</v>
      </c>
      <c r="D15" s="60">
        <f t="shared" si="3"/>
        <v>2.2602999999999995</v>
      </c>
      <c r="E15" s="36">
        <f t="shared" si="2"/>
        <v>91</v>
      </c>
      <c r="F15" s="40">
        <v>91</v>
      </c>
      <c r="G15" s="42">
        <f t="shared" si="4"/>
        <v>3.9669999999999992</v>
      </c>
      <c r="H15" s="36">
        <f t="shared" si="2"/>
        <v>91</v>
      </c>
      <c r="I15" s="40">
        <v>91</v>
      </c>
      <c r="J15" s="42">
        <v>5.74</v>
      </c>
      <c r="K15" s="36">
        <f t="shared" si="5"/>
        <v>91</v>
      </c>
      <c r="L15" s="40">
        <v>91</v>
      </c>
      <c r="M15" s="42">
        <f t="shared" si="6"/>
        <v>7.6799999999999962</v>
      </c>
      <c r="N15" s="36">
        <f t="shared" si="7"/>
        <v>91</v>
      </c>
      <c r="O15" s="40">
        <v>91</v>
      </c>
      <c r="P15" s="42">
        <f t="shared" si="8"/>
        <v>3.516999999999999</v>
      </c>
      <c r="Q15" s="36">
        <f t="shared" si="9"/>
        <v>91</v>
      </c>
      <c r="R15" s="40">
        <v>91</v>
      </c>
      <c r="S15" s="42">
        <v>2.0299999999999998</v>
      </c>
      <c r="T15" s="47">
        <v>0</v>
      </c>
      <c r="U15" s="40">
        <v>0</v>
      </c>
      <c r="V15" s="42">
        <v>8.4000000000000234</v>
      </c>
      <c r="W15" s="36">
        <v>0</v>
      </c>
      <c r="X15" s="40">
        <v>0</v>
      </c>
      <c r="Y15" s="42">
        <f t="shared" si="0"/>
        <v>36.25</v>
      </c>
      <c r="Z15" s="36">
        <v>0</v>
      </c>
      <c r="AA15" s="40">
        <v>0</v>
      </c>
      <c r="AB15" s="43">
        <f t="shared" si="1"/>
        <v>36.25</v>
      </c>
      <c r="AC15" s="36">
        <v>0</v>
      </c>
      <c r="AD15" s="40">
        <v>0</v>
      </c>
      <c r="AE15" s="40">
        <v>93</v>
      </c>
      <c r="AG15" s="25"/>
    </row>
    <row r="16" spans="1:33" ht="9" customHeight="1">
      <c r="B16" s="35"/>
      <c r="C16" s="36">
        <f t="shared" si="2"/>
        <v>90</v>
      </c>
      <c r="D16" s="60">
        <f t="shared" si="3"/>
        <v>2.2669999999999995</v>
      </c>
      <c r="E16" s="36">
        <f t="shared" si="2"/>
        <v>90</v>
      </c>
      <c r="F16" s="40">
        <v>90</v>
      </c>
      <c r="G16" s="42">
        <f t="shared" si="4"/>
        <v>3.9799999999999991</v>
      </c>
      <c r="H16" s="36">
        <f t="shared" si="2"/>
        <v>90</v>
      </c>
      <c r="I16" s="40">
        <v>90</v>
      </c>
      <c r="J16" s="42">
        <v>5.76</v>
      </c>
      <c r="K16" s="36">
        <f t="shared" si="5"/>
        <v>90</v>
      </c>
      <c r="L16" s="40">
        <v>90</v>
      </c>
      <c r="M16" s="42">
        <f t="shared" si="6"/>
        <v>7.6999999999999957</v>
      </c>
      <c r="N16" s="36">
        <f t="shared" si="7"/>
        <v>90</v>
      </c>
      <c r="O16" s="40">
        <v>90</v>
      </c>
      <c r="P16" s="42">
        <f t="shared" si="8"/>
        <v>3.5299999999999989</v>
      </c>
      <c r="Q16" s="36">
        <f t="shared" si="9"/>
        <v>90</v>
      </c>
      <c r="R16" s="40">
        <v>90</v>
      </c>
      <c r="S16" s="42">
        <v>2.04</v>
      </c>
      <c r="T16" s="36">
        <f t="shared" ref="T16:T47" si="10">T17-1</f>
        <v>50</v>
      </c>
      <c r="U16" s="40">
        <f t="shared" ref="U16:U49" si="11">U17-1</f>
        <v>50</v>
      </c>
      <c r="V16" s="42">
        <v>8.5000000000000231</v>
      </c>
      <c r="W16" s="36">
        <v>50</v>
      </c>
      <c r="X16" s="40">
        <v>50</v>
      </c>
      <c r="Y16" s="42">
        <f t="shared" si="0"/>
        <v>37.5</v>
      </c>
      <c r="Z16" s="36">
        <v>50</v>
      </c>
      <c r="AA16" s="40">
        <v>50</v>
      </c>
      <c r="AB16" s="43">
        <f t="shared" si="1"/>
        <v>37.5</v>
      </c>
      <c r="AC16" s="36">
        <v>50</v>
      </c>
      <c r="AD16" s="40">
        <v>50</v>
      </c>
      <c r="AE16" s="40">
        <v>92</v>
      </c>
      <c r="AG16" s="25"/>
    </row>
    <row r="17" spans="2:33" ht="9" customHeight="1">
      <c r="B17" s="35"/>
      <c r="C17" s="36">
        <f t="shared" si="2"/>
        <v>89</v>
      </c>
      <c r="D17" s="61">
        <f t="shared" si="3"/>
        <v>2.2736999999999994</v>
      </c>
      <c r="E17" s="36">
        <f t="shared" si="2"/>
        <v>89</v>
      </c>
      <c r="F17" s="40">
        <v>89</v>
      </c>
      <c r="G17" s="42">
        <f t="shared" si="4"/>
        <v>3.992999999999999</v>
      </c>
      <c r="H17" s="36">
        <f t="shared" si="2"/>
        <v>89</v>
      </c>
      <c r="I17" s="40">
        <v>89</v>
      </c>
      <c r="J17" s="42">
        <v>5.78</v>
      </c>
      <c r="K17" s="36">
        <f t="shared" si="5"/>
        <v>89</v>
      </c>
      <c r="L17" s="40">
        <v>89</v>
      </c>
      <c r="M17" s="42">
        <f t="shared" si="6"/>
        <v>7.7199999999999953</v>
      </c>
      <c r="N17" s="36">
        <f t="shared" si="7"/>
        <v>89</v>
      </c>
      <c r="O17" s="40">
        <v>89</v>
      </c>
      <c r="P17" s="42">
        <f t="shared" si="8"/>
        <v>3.5429999999999988</v>
      </c>
      <c r="Q17" s="36">
        <f t="shared" si="9"/>
        <v>89</v>
      </c>
      <c r="R17" s="40">
        <v>89</v>
      </c>
      <c r="S17" s="42">
        <v>2.06</v>
      </c>
      <c r="T17" s="36">
        <f t="shared" si="10"/>
        <v>51</v>
      </c>
      <c r="U17" s="40">
        <f t="shared" si="11"/>
        <v>51</v>
      </c>
      <c r="V17" s="42">
        <v>8.6000000000000227</v>
      </c>
      <c r="W17" s="36">
        <v>51</v>
      </c>
      <c r="X17" s="40">
        <v>51</v>
      </c>
      <c r="Y17" s="42">
        <f t="shared" si="0"/>
        <v>38.75</v>
      </c>
      <c r="Z17" s="36">
        <v>51</v>
      </c>
      <c r="AA17" s="40">
        <v>51</v>
      </c>
      <c r="AB17" s="43">
        <f t="shared" si="1"/>
        <v>38.75</v>
      </c>
      <c r="AC17" s="36">
        <v>51</v>
      </c>
      <c r="AD17" s="40">
        <v>51</v>
      </c>
      <c r="AE17" s="40">
        <v>91</v>
      </c>
      <c r="AG17" s="25"/>
    </row>
    <row r="18" spans="2:33" ht="9" customHeight="1">
      <c r="B18" s="35"/>
      <c r="C18" s="36">
        <f t="shared" si="2"/>
        <v>88</v>
      </c>
      <c r="D18" s="60">
        <f t="shared" si="3"/>
        <v>2.2803999999999993</v>
      </c>
      <c r="E18" s="36">
        <f t="shared" si="2"/>
        <v>88</v>
      </c>
      <c r="F18" s="40">
        <v>88</v>
      </c>
      <c r="G18" s="42">
        <f t="shared" si="4"/>
        <v>4.0059999999999993</v>
      </c>
      <c r="H18" s="36">
        <f t="shared" si="2"/>
        <v>88</v>
      </c>
      <c r="I18" s="40">
        <v>88</v>
      </c>
      <c r="J18" s="42">
        <v>5.79</v>
      </c>
      <c r="K18" s="36">
        <f t="shared" si="5"/>
        <v>88</v>
      </c>
      <c r="L18" s="40">
        <v>88</v>
      </c>
      <c r="M18" s="42">
        <f t="shared" si="6"/>
        <v>7.7399999999999949</v>
      </c>
      <c r="N18" s="36">
        <f t="shared" si="7"/>
        <v>88</v>
      </c>
      <c r="O18" s="40">
        <v>88</v>
      </c>
      <c r="P18" s="42">
        <f t="shared" si="8"/>
        <v>3.5559999999999987</v>
      </c>
      <c r="Q18" s="36">
        <f t="shared" si="9"/>
        <v>88</v>
      </c>
      <c r="R18" s="40">
        <v>88</v>
      </c>
      <c r="S18" s="42">
        <v>2.08</v>
      </c>
      <c r="T18" s="36">
        <f t="shared" si="10"/>
        <v>52</v>
      </c>
      <c r="U18" s="40">
        <f t="shared" si="11"/>
        <v>52</v>
      </c>
      <c r="V18" s="42">
        <v>8.7000000000000224</v>
      </c>
      <c r="W18" s="36">
        <v>52</v>
      </c>
      <c r="X18" s="40">
        <v>52</v>
      </c>
      <c r="Y18" s="42">
        <f t="shared" si="0"/>
        <v>40</v>
      </c>
      <c r="Z18" s="36">
        <v>52</v>
      </c>
      <c r="AA18" s="40">
        <v>52</v>
      </c>
      <c r="AB18" s="43">
        <f t="shared" si="1"/>
        <v>40</v>
      </c>
      <c r="AC18" s="36">
        <v>52</v>
      </c>
      <c r="AD18" s="40">
        <v>52</v>
      </c>
      <c r="AE18" s="40">
        <v>90</v>
      </c>
      <c r="AG18" s="25"/>
    </row>
    <row r="19" spans="2:33" ht="9" customHeight="1">
      <c r="B19" s="35"/>
      <c r="C19" s="36">
        <f t="shared" si="2"/>
        <v>87</v>
      </c>
      <c r="D19" s="60">
        <f t="shared" si="3"/>
        <v>2.2870999999999992</v>
      </c>
      <c r="E19" s="36">
        <f t="shared" si="2"/>
        <v>87</v>
      </c>
      <c r="F19" s="40">
        <v>87</v>
      </c>
      <c r="G19" s="42">
        <f t="shared" si="4"/>
        <v>4.0189999999999992</v>
      </c>
      <c r="H19" s="36">
        <f t="shared" si="2"/>
        <v>87</v>
      </c>
      <c r="I19" s="40">
        <v>87</v>
      </c>
      <c r="J19" s="42">
        <v>5.81</v>
      </c>
      <c r="K19" s="36">
        <f t="shared" si="5"/>
        <v>87</v>
      </c>
      <c r="L19" s="40">
        <v>87</v>
      </c>
      <c r="M19" s="42">
        <f t="shared" si="6"/>
        <v>7.7599999999999945</v>
      </c>
      <c r="N19" s="36">
        <f t="shared" si="7"/>
        <v>87</v>
      </c>
      <c r="O19" s="40">
        <v>87</v>
      </c>
      <c r="P19" s="42">
        <f t="shared" si="8"/>
        <v>3.5689999999999986</v>
      </c>
      <c r="Q19" s="36">
        <f t="shared" si="9"/>
        <v>87</v>
      </c>
      <c r="R19" s="40">
        <v>87</v>
      </c>
      <c r="S19" s="42">
        <v>2.1</v>
      </c>
      <c r="T19" s="36">
        <f t="shared" si="10"/>
        <v>53</v>
      </c>
      <c r="U19" s="40">
        <f t="shared" si="11"/>
        <v>53</v>
      </c>
      <c r="V19" s="42">
        <v>8.800000000000022</v>
      </c>
      <c r="W19" s="36">
        <v>53</v>
      </c>
      <c r="X19" s="40">
        <v>53</v>
      </c>
      <c r="Y19" s="42">
        <f t="shared" si="0"/>
        <v>41.25</v>
      </c>
      <c r="Z19" s="36">
        <v>53</v>
      </c>
      <c r="AA19" s="40">
        <v>53</v>
      </c>
      <c r="AB19" s="43">
        <f t="shared" si="1"/>
        <v>41.25</v>
      </c>
      <c r="AC19" s="36">
        <v>53</v>
      </c>
      <c r="AD19" s="40">
        <v>53</v>
      </c>
      <c r="AE19" s="40">
        <v>89</v>
      </c>
      <c r="AG19" s="25"/>
    </row>
    <row r="20" spans="2:33" ht="9" customHeight="1">
      <c r="B20" s="35"/>
      <c r="C20" s="36">
        <f t="shared" si="2"/>
        <v>86</v>
      </c>
      <c r="D20" s="61">
        <f t="shared" si="3"/>
        <v>2.2937999999999992</v>
      </c>
      <c r="E20" s="36">
        <f t="shared" si="2"/>
        <v>86</v>
      </c>
      <c r="F20" s="40">
        <v>86</v>
      </c>
      <c r="G20" s="42">
        <f t="shared" si="4"/>
        <v>4.0319999999999991</v>
      </c>
      <c r="H20" s="36">
        <f t="shared" si="2"/>
        <v>86</v>
      </c>
      <c r="I20" s="40">
        <v>86</v>
      </c>
      <c r="J20" s="42">
        <v>5.82</v>
      </c>
      <c r="K20" s="36">
        <f t="shared" si="5"/>
        <v>86</v>
      </c>
      <c r="L20" s="40">
        <v>86</v>
      </c>
      <c r="M20" s="42">
        <f t="shared" si="6"/>
        <v>7.779999999999994</v>
      </c>
      <c r="N20" s="36">
        <f t="shared" si="7"/>
        <v>86</v>
      </c>
      <c r="O20" s="40">
        <v>86</v>
      </c>
      <c r="P20" s="42">
        <f t="shared" si="8"/>
        <v>3.5819999999999985</v>
      </c>
      <c r="Q20" s="36">
        <f t="shared" si="9"/>
        <v>86</v>
      </c>
      <c r="R20" s="40">
        <v>86</v>
      </c>
      <c r="S20" s="42">
        <v>2.12</v>
      </c>
      <c r="T20" s="36">
        <f t="shared" si="10"/>
        <v>54</v>
      </c>
      <c r="U20" s="40">
        <f t="shared" si="11"/>
        <v>54</v>
      </c>
      <c r="V20" s="42">
        <v>8.9000000000000217</v>
      </c>
      <c r="W20" s="36">
        <v>54</v>
      </c>
      <c r="X20" s="40">
        <v>54</v>
      </c>
      <c r="Y20" s="42">
        <f t="shared" si="0"/>
        <v>42.5</v>
      </c>
      <c r="Z20" s="36">
        <v>54</v>
      </c>
      <c r="AA20" s="40">
        <v>54</v>
      </c>
      <c r="AB20" s="43">
        <f t="shared" si="1"/>
        <v>42.5</v>
      </c>
      <c r="AC20" s="36">
        <v>54</v>
      </c>
      <c r="AD20" s="40">
        <v>54</v>
      </c>
      <c r="AE20" s="40">
        <v>88</v>
      </c>
      <c r="AG20" s="25"/>
    </row>
    <row r="21" spans="2:33" ht="9" customHeight="1">
      <c r="B21" s="35"/>
      <c r="C21" s="36">
        <f t="shared" si="2"/>
        <v>85</v>
      </c>
      <c r="D21" s="60">
        <f t="shared" si="3"/>
        <v>2.3004999999999991</v>
      </c>
      <c r="E21" s="36">
        <f t="shared" si="2"/>
        <v>85</v>
      </c>
      <c r="F21" s="40">
        <v>85</v>
      </c>
      <c r="G21" s="42">
        <f t="shared" si="4"/>
        <v>4.044999999999999</v>
      </c>
      <c r="H21" s="36">
        <f t="shared" si="2"/>
        <v>85</v>
      </c>
      <c r="I21" s="40">
        <f t="shared" si="2"/>
        <v>85</v>
      </c>
      <c r="J21" s="42">
        <v>5.84</v>
      </c>
      <c r="K21" s="36">
        <f t="shared" si="5"/>
        <v>85</v>
      </c>
      <c r="L21" s="40">
        <f t="shared" si="5"/>
        <v>85</v>
      </c>
      <c r="M21" s="42">
        <f t="shared" si="6"/>
        <v>7.7999999999999936</v>
      </c>
      <c r="N21" s="36">
        <f t="shared" si="7"/>
        <v>85</v>
      </c>
      <c r="O21" s="40">
        <v>85</v>
      </c>
      <c r="P21" s="42">
        <f t="shared" si="8"/>
        <v>3.5949999999999984</v>
      </c>
      <c r="Q21" s="36">
        <f t="shared" si="9"/>
        <v>85</v>
      </c>
      <c r="R21" s="40">
        <f t="shared" si="9"/>
        <v>85</v>
      </c>
      <c r="S21" s="42">
        <v>2.14</v>
      </c>
      <c r="T21" s="36">
        <f t="shared" si="10"/>
        <v>55</v>
      </c>
      <c r="U21" s="40">
        <f t="shared" si="11"/>
        <v>55</v>
      </c>
      <c r="V21" s="42">
        <v>9.0000000000000213</v>
      </c>
      <c r="W21" s="36">
        <v>55</v>
      </c>
      <c r="X21" s="40">
        <v>55</v>
      </c>
      <c r="Y21" s="42">
        <f t="shared" si="0"/>
        <v>43.75</v>
      </c>
      <c r="Z21" s="36">
        <v>55</v>
      </c>
      <c r="AA21" s="40">
        <v>55</v>
      </c>
      <c r="AB21" s="43">
        <f t="shared" si="1"/>
        <v>43.75</v>
      </c>
      <c r="AC21" s="36">
        <v>55</v>
      </c>
      <c r="AD21" s="40">
        <v>55</v>
      </c>
      <c r="AE21" s="40">
        <f t="shared" ref="AE21:AE66" si="12">AE20-1</f>
        <v>87</v>
      </c>
      <c r="AG21" s="25"/>
    </row>
    <row r="22" spans="2:33" ht="9" customHeight="1">
      <c r="B22" s="35"/>
      <c r="C22" s="36">
        <f t="shared" si="2"/>
        <v>84</v>
      </c>
      <c r="D22" s="60">
        <f t="shared" si="3"/>
        <v>2.307199999999999</v>
      </c>
      <c r="E22" s="36">
        <f t="shared" si="2"/>
        <v>84</v>
      </c>
      <c r="F22" s="40">
        <f t="shared" si="2"/>
        <v>84</v>
      </c>
      <c r="G22" s="42">
        <f t="shared" si="4"/>
        <v>4.0579999999999989</v>
      </c>
      <c r="H22" s="36">
        <f t="shared" si="2"/>
        <v>84</v>
      </c>
      <c r="I22" s="40">
        <f t="shared" si="2"/>
        <v>84</v>
      </c>
      <c r="J22" s="42">
        <v>5.86</v>
      </c>
      <c r="K22" s="36">
        <f t="shared" si="5"/>
        <v>84</v>
      </c>
      <c r="L22" s="40">
        <f t="shared" si="5"/>
        <v>84</v>
      </c>
      <c r="M22" s="42">
        <f t="shared" si="6"/>
        <v>7.8199999999999932</v>
      </c>
      <c r="N22" s="36">
        <f t="shared" si="7"/>
        <v>84</v>
      </c>
      <c r="O22" s="40">
        <f t="shared" si="7"/>
        <v>84</v>
      </c>
      <c r="P22" s="42">
        <f t="shared" si="8"/>
        <v>3.6079999999999983</v>
      </c>
      <c r="Q22" s="36">
        <f t="shared" si="9"/>
        <v>84</v>
      </c>
      <c r="R22" s="40">
        <f t="shared" si="9"/>
        <v>84</v>
      </c>
      <c r="S22" s="42">
        <v>2.16</v>
      </c>
      <c r="T22" s="36">
        <f t="shared" si="10"/>
        <v>56</v>
      </c>
      <c r="U22" s="40">
        <f t="shared" si="11"/>
        <v>56</v>
      </c>
      <c r="V22" s="42">
        <v>9.100000000000021</v>
      </c>
      <c r="W22" s="36">
        <v>56</v>
      </c>
      <c r="X22" s="40">
        <v>56</v>
      </c>
      <c r="Y22" s="42">
        <f t="shared" si="0"/>
        <v>45</v>
      </c>
      <c r="Z22" s="36">
        <v>56</v>
      </c>
      <c r="AA22" s="40">
        <v>56</v>
      </c>
      <c r="AB22" s="43">
        <f t="shared" si="1"/>
        <v>45</v>
      </c>
      <c r="AC22" s="36">
        <v>56</v>
      </c>
      <c r="AD22" s="40">
        <v>56</v>
      </c>
      <c r="AE22" s="40">
        <f t="shared" si="12"/>
        <v>86</v>
      </c>
      <c r="AG22" s="25"/>
    </row>
    <row r="23" spans="2:33" ht="9" customHeight="1">
      <c r="B23" s="35"/>
      <c r="C23" s="36">
        <f t="shared" si="2"/>
        <v>83</v>
      </c>
      <c r="D23" s="61">
        <f t="shared" si="3"/>
        <v>2.313899999999999</v>
      </c>
      <c r="E23" s="36">
        <f t="shared" si="2"/>
        <v>83</v>
      </c>
      <c r="F23" s="40">
        <f t="shared" si="2"/>
        <v>83</v>
      </c>
      <c r="G23" s="42">
        <f t="shared" si="4"/>
        <v>4.0709999999999988</v>
      </c>
      <c r="H23" s="36">
        <f t="shared" si="2"/>
        <v>83</v>
      </c>
      <c r="I23" s="40">
        <f t="shared" si="2"/>
        <v>83</v>
      </c>
      <c r="J23" s="42">
        <v>5.87</v>
      </c>
      <c r="K23" s="36">
        <f t="shared" si="5"/>
        <v>83</v>
      </c>
      <c r="L23" s="40">
        <f t="shared" si="5"/>
        <v>83</v>
      </c>
      <c r="M23" s="42">
        <f t="shared" si="6"/>
        <v>7.8399999999999928</v>
      </c>
      <c r="N23" s="36">
        <f t="shared" si="7"/>
        <v>83</v>
      </c>
      <c r="O23" s="40">
        <f t="shared" si="7"/>
        <v>83</v>
      </c>
      <c r="P23" s="42">
        <f t="shared" si="8"/>
        <v>3.6209999999999982</v>
      </c>
      <c r="Q23" s="36">
        <f t="shared" si="9"/>
        <v>83</v>
      </c>
      <c r="R23" s="40">
        <f t="shared" si="9"/>
        <v>83</v>
      </c>
      <c r="S23" s="42">
        <v>2.1800000000000002</v>
      </c>
      <c r="T23" s="36">
        <f t="shared" si="10"/>
        <v>57</v>
      </c>
      <c r="U23" s="40">
        <f t="shared" si="11"/>
        <v>57</v>
      </c>
      <c r="V23" s="42">
        <v>9.2000000000000206</v>
      </c>
      <c r="W23" s="36">
        <v>57</v>
      </c>
      <c r="X23" s="40">
        <v>57</v>
      </c>
      <c r="Y23" s="42">
        <f t="shared" si="0"/>
        <v>46.25</v>
      </c>
      <c r="Z23" s="36">
        <v>57</v>
      </c>
      <c r="AA23" s="40">
        <v>57</v>
      </c>
      <c r="AB23" s="43">
        <f t="shared" si="1"/>
        <v>46.25</v>
      </c>
      <c r="AC23" s="36">
        <v>57</v>
      </c>
      <c r="AD23" s="40">
        <v>57</v>
      </c>
      <c r="AE23" s="40">
        <f t="shared" si="12"/>
        <v>85</v>
      </c>
      <c r="AG23" s="25"/>
    </row>
    <row r="24" spans="2:33" ht="9" customHeight="1">
      <c r="B24" s="35"/>
      <c r="C24" s="36">
        <f t="shared" si="2"/>
        <v>82</v>
      </c>
      <c r="D24" s="60">
        <f t="shared" si="3"/>
        <v>2.3205999999999989</v>
      </c>
      <c r="E24" s="36">
        <f t="shared" si="2"/>
        <v>82</v>
      </c>
      <c r="F24" s="40">
        <f t="shared" si="2"/>
        <v>82</v>
      </c>
      <c r="G24" s="42">
        <f t="shared" si="4"/>
        <v>4.0839999999999987</v>
      </c>
      <c r="H24" s="36">
        <f t="shared" si="2"/>
        <v>82</v>
      </c>
      <c r="I24" s="40">
        <f t="shared" si="2"/>
        <v>82</v>
      </c>
      <c r="J24" s="42">
        <v>5.89</v>
      </c>
      <c r="K24" s="36">
        <f t="shared" si="5"/>
        <v>82</v>
      </c>
      <c r="L24" s="40">
        <f t="shared" si="5"/>
        <v>82</v>
      </c>
      <c r="M24" s="42">
        <f t="shared" si="6"/>
        <v>7.8599999999999923</v>
      </c>
      <c r="N24" s="36">
        <f t="shared" si="7"/>
        <v>82</v>
      </c>
      <c r="O24" s="40">
        <f t="shared" si="7"/>
        <v>82</v>
      </c>
      <c r="P24" s="42">
        <f t="shared" si="8"/>
        <v>3.6339999999999981</v>
      </c>
      <c r="Q24" s="36">
        <f t="shared" si="9"/>
        <v>82</v>
      </c>
      <c r="R24" s="40">
        <f t="shared" si="9"/>
        <v>82</v>
      </c>
      <c r="S24" s="42">
        <v>2.2000000000000002</v>
      </c>
      <c r="T24" s="36">
        <f t="shared" si="10"/>
        <v>58</v>
      </c>
      <c r="U24" s="40">
        <f t="shared" si="11"/>
        <v>58</v>
      </c>
      <c r="V24" s="42">
        <v>9.3000000000000203</v>
      </c>
      <c r="W24" s="36">
        <v>58</v>
      </c>
      <c r="X24" s="40">
        <v>58</v>
      </c>
      <c r="Y24" s="42">
        <f t="shared" si="0"/>
        <v>47.5</v>
      </c>
      <c r="Z24" s="36">
        <v>58</v>
      </c>
      <c r="AA24" s="40">
        <v>58</v>
      </c>
      <c r="AB24" s="43">
        <f t="shared" si="1"/>
        <v>47.5</v>
      </c>
      <c r="AC24" s="36">
        <v>58</v>
      </c>
      <c r="AD24" s="40">
        <v>58</v>
      </c>
      <c r="AE24" s="40">
        <f t="shared" si="12"/>
        <v>84</v>
      </c>
      <c r="AG24" s="25"/>
    </row>
    <row r="25" spans="2:33" ht="9" customHeight="1">
      <c r="B25" s="35"/>
      <c r="C25" s="36">
        <f t="shared" si="2"/>
        <v>81</v>
      </c>
      <c r="D25" s="60">
        <f t="shared" si="3"/>
        <v>2.3272999999999988</v>
      </c>
      <c r="E25" s="36">
        <f t="shared" si="2"/>
        <v>81</v>
      </c>
      <c r="F25" s="40">
        <f t="shared" si="2"/>
        <v>81</v>
      </c>
      <c r="G25" s="42">
        <f t="shared" si="4"/>
        <v>4.0969999999999986</v>
      </c>
      <c r="H25" s="36">
        <f t="shared" si="2"/>
        <v>81</v>
      </c>
      <c r="I25" s="40">
        <f t="shared" si="2"/>
        <v>81</v>
      </c>
      <c r="J25" s="42">
        <v>5.9</v>
      </c>
      <c r="K25" s="36">
        <f t="shared" si="5"/>
        <v>81</v>
      </c>
      <c r="L25" s="40">
        <f t="shared" si="5"/>
        <v>81</v>
      </c>
      <c r="M25" s="42">
        <f t="shared" si="6"/>
        <v>7.8799999999999919</v>
      </c>
      <c r="N25" s="36">
        <f t="shared" si="7"/>
        <v>81</v>
      </c>
      <c r="O25" s="40">
        <f t="shared" si="7"/>
        <v>81</v>
      </c>
      <c r="P25" s="42">
        <f t="shared" si="8"/>
        <v>3.646999999999998</v>
      </c>
      <c r="Q25" s="36">
        <f t="shared" si="9"/>
        <v>81</v>
      </c>
      <c r="R25" s="40">
        <f t="shared" si="9"/>
        <v>81</v>
      </c>
      <c r="S25" s="42">
        <v>2.2200000000000002</v>
      </c>
      <c r="T25" s="36">
        <f t="shared" si="10"/>
        <v>59</v>
      </c>
      <c r="U25" s="40">
        <f t="shared" si="11"/>
        <v>59</v>
      </c>
      <c r="V25" s="42">
        <v>9.4000000000000199</v>
      </c>
      <c r="W25" s="36">
        <v>59</v>
      </c>
      <c r="X25" s="40">
        <v>59</v>
      </c>
      <c r="Y25" s="42">
        <f t="shared" si="0"/>
        <v>48.75</v>
      </c>
      <c r="Z25" s="36">
        <v>59</v>
      </c>
      <c r="AA25" s="40">
        <v>59</v>
      </c>
      <c r="AB25" s="43">
        <f t="shared" si="1"/>
        <v>48.75</v>
      </c>
      <c r="AC25" s="36">
        <v>59</v>
      </c>
      <c r="AD25" s="40">
        <v>59</v>
      </c>
      <c r="AE25" s="40">
        <f t="shared" si="12"/>
        <v>83</v>
      </c>
      <c r="AG25" s="25"/>
    </row>
    <row r="26" spans="2:33" ht="9" customHeight="1" thickBot="1">
      <c r="B26" s="45"/>
      <c r="C26" s="36">
        <f t="shared" si="2"/>
        <v>80</v>
      </c>
      <c r="D26" s="61">
        <f t="shared" si="3"/>
        <v>2.3339999999999987</v>
      </c>
      <c r="E26" s="36">
        <f t="shared" si="2"/>
        <v>80</v>
      </c>
      <c r="F26" s="40">
        <f t="shared" si="2"/>
        <v>80</v>
      </c>
      <c r="G26" s="42">
        <f t="shared" si="4"/>
        <v>4.1099999999999985</v>
      </c>
      <c r="H26" s="36">
        <f t="shared" si="2"/>
        <v>80</v>
      </c>
      <c r="I26" s="40">
        <f t="shared" si="2"/>
        <v>80</v>
      </c>
      <c r="J26" s="42">
        <v>5.92</v>
      </c>
      <c r="K26" s="36">
        <f t="shared" si="5"/>
        <v>80</v>
      </c>
      <c r="L26" s="40">
        <f t="shared" si="5"/>
        <v>80</v>
      </c>
      <c r="M26" s="42">
        <f t="shared" si="6"/>
        <v>7.8999999999999915</v>
      </c>
      <c r="N26" s="36">
        <f t="shared" si="7"/>
        <v>80</v>
      </c>
      <c r="O26" s="40">
        <f t="shared" si="7"/>
        <v>80</v>
      </c>
      <c r="P26" s="42">
        <f t="shared" si="8"/>
        <v>3.6599999999999979</v>
      </c>
      <c r="Q26" s="36">
        <f t="shared" si="9"/>
        <v>80</v>
      </c>
      <c r="R26" s="40">
        <f t="shared" si="9"/>
        <v>80</v>
      </c>
      <c r="S26" s="42">
        <v>2.2400000000000002</v>
      </c>
      <c r="T26" s="36">
        <f t="shared" si="10"/>
        <v>60</v>
      </c>
      <c r="U26" s="40">
        <f t="shared" si="11"/>
        <v>60</v>
      </c>
      <c r="V26" s="42">
        <v>9.5000000000000195</v>
      </c>
      <c r="W26" s="36">
        <v>60</v>
      </c>
      <c r="X26" s="40">
        <v>60</v>
      </c>
      <c r="Y26" s="42">
        <f t="shared" si="0"/>
        <v>50</v>
      </c>
      <c r="Z26" s="36">
        <v>60</v>
      </c>
      <c r="AA26" s="40">
        <v>60</v>
      </c>
      <c r="AB26" s="43">
        <f t="shared" si="1"/>
        <v>50</v>
      </c>
      <c r="AC26" s="36">
        <v>60</v>
      </c>
      <c r="AD26" s="40">
        <v>60</v>
      </c>
      <c r="AE26" s="40">
        <f t="shared" si="12"/>
        <v>82</v>
      </c>
      <c r="AG26" s="25"/>
    </row>
    <row r="27" spans="2:33" ht="9" customHeight="1">
      <c r="C27" s="36">
        <f t="shared" si="2"/>
        <v>79</v>
      </c>
      <c r="D27" s="60">
        <f t="shared" si="3"/>
        <v>2.3406999999999987</v>
      </c>
      <c r="E27" s="36">
        <f t="shared" si="2"/>
        <v>79</v>
      </c>
      <c r="F27" s="40">
        <f t="shared" si="2"/>
        <v>79</v>
      </c>
      <c r="G27" s="42">
        <f t="shared" si="4"/>
        <v>4.1229999999999984</v>
      </c>
      <c r="H27" s="36">
        <f t="shared" si="2"/>
        <v>79</v>
      </c>
      <c r="I27" s="40">
        <f t="shared" si="2"/>
        <v>79</v>
      </c>
      <c r="J27" s="42">
        <v>5.94</v>
      </c>
      <c r="K27" s="36">
        <f t="shared" si="5"/>
        <v>79</v>
      </c>
      <c r="L27" s="40">
        <f t="shared" si="5"/>
        <v>79</v>
      </c>
      <c r="M27" s="42">
        <f t="shared" si="6"/>
        <v>7.919999999999991</v>
      </c>
      <c r="N27" s="36">
        <f t="shared" si="7"/>
        <v>79</v>
      </c>
      <c r="O27" s="40">
        <f t="shared" si="7"/>
        <v>79</v>
      </c>
      <c r="P27" s="42">
        <f t="shared" si="8"/>
        <v>3.6729999999999978</v>
      </c>
      <c r="Q27" s="36">
        <f t="shared" si="9"/>
        <v>79</v>
      </c>
      <c r="R27" s="40">
        <f t="shared" si="9"/>
        <v>79</v>
      </c>
      <c r="S27" s="42">
        <v>2.25</v>
      </c>
      <c r="T27" s="36">
        <f t="shared" si="10"/>
        <v>61</v>
      </c>
      <c r="U27" s="40">
        <f t="shared" si="11"/>
        <v>61</v>
      </c>
      <c r="V27" s="42">
        <v>9.6000000000000192</v>
      </c>
      <c r="W27" s="36">
        <v>61</v>
      </c>
      <c r="X27" s="40">
        <v>61</v>
      </c>
      <c r="Y27" s="42">
        <f t="shared" si="0"/>
        <v>51.25</v>
      </c>
      <c r="Z27" s="36">
        <v>61</v>
      </c>
      <c r="AA27" s="40">
        <v>61</v>
      </c>
      <c r="AB27" s="43">
        <f t="shared" si="1"/>
        <v>51.25</v>
      </c>
      <c r="AC27" s="36">
        <v>61</v>
      </c>
      <c r="AD27" s="40">
        <v>61</v>
      </c>
      <c r="AE27" s="40">
        <f t="shared" si="12"/>
        <v>81</v>
      </c>
      <c r="AG27" s="25"/>
    </row>
    <row r="28" spans="2:33" ht="9" customHeight="1">
      <c r="C28" s="36">
        <f t="shared" si="2"/>
        <v>78</v>
      </c>
      <c r="D28" s="60">
        <f t="shared" si="3"/>
        <v>2.3473999999999986</v>
      </c>
      <c r="E28" s="36">
        <f t="shared" si="2"/>
        <v>78</v>
      </c>
      <c r="F28" s="40">
        <f t="shared" si="2"/>
        <v>78</v>
      </c>
      <c r="G28" s="42">
        <f t="shared" si="4"/>
        <v>4.1359999999999983</v>
      </c>
      <c r="H28" s="36">
        <f t="shared" si="2"/>
        <v>78</v>
      </c>
      <c r="I28" s="40">
        <f t="shared" si="2"/>
        <v>78</v>
      </c>
      <c r="J28" s="42">
        <v>5.95</v>
      </c>
      <c r="K28" s="36">
        <f t="shared" si="5"/>
        <v>78</v>
      </c>
      <c r="L28" s="40">
        <f t="shared" si="5"/>
        <v>78</v>
      </c>
      <c r="M28" s="42">
        <f t="shared" si="6"/>
        <v>7.9399999999999906</v>
      </c>
      <c r="N28" s="36">
        <f t="shared" si="7"/>
        <v>78</v>
      </c>
      <c r="O28" s="40">
        <f t="shared" si="7"/>
        <v>78</v>
      </c>
      <c r="P28" s="42">
        <f t="shared" si="8"/>
        <v>3.6859999999999977</v>
      </c>
      <c r="Q28" s="36">
        <f t="shared" si="9"/>
        <v>78</v>
      </c>
      <c r="R28" s="40">
        <f t="shared" si="9"/>
        <v>78</v>
      </c>
      <c r="S28" s="42">
        <v>2.27</v>
      </c>
      <c r="T28" s="36">
        <f t="shared" si="10"/>
        <v>62</v>
      </c>
      <c r="U28" s="40">
        <f t="shared" si="11"/>
        <v>62</v>
      </c>
      <c r="V28" s="42">
        <v>9.7000000000000188</v>
      </c>
      <c r="W28" s="36">
        <v>62</v>
      </c>
      <c r="X28" s="40">
        <v>62</v>
      </c>
      <c r="Y28" s="42">
        <f t="shared" si="0"/>
        <v>52.5</v>
      </c>
      <c r="Z28" s="36">
        <v>62</v>
      </c>
      <c r="AA28" s="40">
        <v>62</v>
      </c>
      <c r="AB28" s="43">
        <f t="shared" si="1"/>
        <v>52.5</v>
      </c>
      <c r="AC28" s="36">
        <v>62</v>
      </c>
      <c r="AD28" s="40">
        <v>62</v>
      </c>
      <c r="AE28" s="40">
        <f t="shared" si="12"/>
        <v>80</v>
      </c>
      <c r="AG28" s="25"/>
    </row>
    <row r="29" spans="2:33" ht="9" customHeight="1">
      <c r="B29" s="21" t="s">
        <v>19</v>
      </c>
      <c r="C29" s="36">
        <f t="shared" si="2"/>
        <v>77</v>
      </c>
      <c r="D29" s="61">
        <f t="shared" si="3"/>
        <v>2.3540999999999985</v>
      </c>
      <c r="E29" s="36">
        <f t="shared" si="2"/>
        <v>77</v>
      </c>
      <c r="F29" s="40">
        <f t="shared" si="2"/>
        <v>77</v>
      </c>
      <c r="G29" s="42">
        <f t="shared" si="4"/>
        <v>4.1489999999999982</v>
      </c>
      <c r="H29" s="36">
        <f t="shared" si="2"/>
        <v>77</v>
      </c>
      <c r="I29" s="40">
        <f t="shared" si="2"/>
        <v>77</v>
      </c>
      <c r="J29" s="42">
        <v>5.97</v>
      </c>
      <c r="K29" s="36">
        <f t="shared" si="5"/>
        <v>77</v>
      </c>
      <c r="L29" s="40">
        <f t="shared" si="5"/>
        <v>77</v>
      </c>
      <c r="M29" s="42">
        <f t="shared" si="6"/>
        <v>7.9599999999999902</v>
      </c>
      <c r="N29" s="36">
        <f t="shared" si="7"/>
        <v>77</v>
      </c>
      <c r="O29" s="40">
        <f t="shared" si="7"/>
        <v>77</v>
      </c>
      <c r="P29" s="42">
        <f t="shared" si="8"/>
        <v>3.6989999999999976</v>
      </c>
      <c r="Q29" s="36">
        <f t="shared" si="9"/>
        <v>77</v>
      </c>
      <c r="R29" s="40">
        <f t="shared" si="9"/>
        <v>77</v>
      </c>
      <c r="S29" s="42">
        <v>2.29</v>
      </c>
      <c r="T29" s="36">
        <f t="shared" si="10"/>
        <v>63</v>
      </c>
      <c r="U29" s="40">
        <f t="shared" si="11"/>
        <v>63</v>
      </c>
      <c r="V29" s="42">
        <v>9.8000000000000185</v>
      </c>
      <c r="W29" s="36">
        <v>63</v>
      </c>
      <c r="X29" s="40">
        <v>63</v>
      </c>
      <c r="Y29" s="42">
        <f t="shared" si="0"/>
        <v>53.75</v>
      </c>
      <c r="Z29" s="36">
        <v>63</v>
      </c>
      <c r="AA29" s="40">
        <v>63</v>
      </c>
      <c r="AB29" s="43">
        <f t="shared" si="1"/>
        <v>53.75</v>
      </c>
      <c r="AC29" s="36">
        <v>63</v>
      </c>
      <c r="AD29" s="40">
        <v>63</v>
      </c>
      <c r="AE29" s="40">
        <f t="shared" si="12"/>
        <v>79</v>
      </c>
      <c r="AG29" s="25"/>
    </row>
    <row r="30" spans="2:33" ht="9" customHeight="1">
      <c r="B30" s="21" t="s">
        <v>24</v>
      </c>
      <c r="C30" s="36">
        <f t="shared" si="2"/>
        <v>76</v>
      </c>
      <c r="D30" s="60">
        <f t="shared" si="3"/>
        <v>2.3607999999999985</v>
      </c>
      <c r="E30" s="36">
        <f t="shared" si="2"/>
        <v>76</v>
      </c>
      <c r="F30" s="40">
        <f t="shared" si="2"/>
        <v>76</v>
      </c>
      <c r="G30" s="42">
        <f t="shared" si="4"/>
        <v>4.1619999999999981</v>
      </c>
      <c r="H30" s="36">
        <f t="shared" si="2"/>
        <v>76</v>
      </c>
      <c r="I30" s="40">
        <f t="shared" si="2"/>
        <v>76</v>
      </c>
      <c r="J30" s="42">
        <v>5.98</v>
      </c>
      <c r="K30" s="36">
        <f t="shared" si="5"/>
        <v>76</v>
      </c>
      <c r="L30" s="40">
        <f t="shared" si="5"/>
        <v>76</v>
      </c>
      <c r="M30" s="42">
        <f t="shared" si="6"/>
        <v>7.9799999999999898</v>
      </c>
      <c r="N30" s="36">
        <f t="shared" si="7"/>
        <v>76</v>
      </c>
      <c r="O30" s="40">
        <f t="shared" si="7"/>
        <v>76</v>
      </c>
      <c r="P30" s="42">
        <f t="shared" si="8"/>
        <v>3.7119999999999975</v>
      </c>
      <c r="Q30" s="36">
        <f t="shared" si="9"/>
        <v>76</v>
      </c>
      <c r="R30" s="40">
        <f t="shared" si="9"/>
        <v>76</v>
      </c>
      <c r="S30" s="42">
        <v>2.31</v>
      </c>
      <c r="T30" s="36">
        <f t="shared" si="10"/>
        <v>64</v>
      </c>
      <c r="U30" s="40">
        <f t="shared" si="11"/>
        <v>64</v>
      </c>
      <c r="V30" s="42">
        <v>9.9000000000000181</v>
      </c>
      <c r="W30" s="36">
        <v>64</v>
      </c>
      <c r="X30" s="40">
        <v>64</v>
      </c>
      <c r="Y30" s="42">
        <f t="shared" si="0"/>
        <v>55</v>
      </c>
      <c r="Z30" s="36">
        <v>64</v>
      </c>
      <c r="AA30" s="40">
        <v>64</v>
      </c>
      <c r="AB30" s="43">
        <f t="shared" si="1"/>
        <v>55</v>
      </c>
      <c r="AC30" s="36">
        <v>64</v>
      </c>
      <c r="AD30" s="40">
        <v>64</v>
      </c>
      <c r="AE30" s="40">
        <f t="shared" si="12"/>
        <v>78</v>
      </c>
      <c r="AG30" s="25"/>
    </row>
    <row r="31" spans="2:33" ht="9" customHeight="1">
      <c r="C31" s="36">
        <f t="shared" si="2"/>
        <v>75</v>
      </c>
      <c r="D31" s="60">
        <f t="shared" si="3"/>
        <v>2.3674999999999984</v>
      </c>
      <c r="E31" s="36">
        <f t="shared" si="2"/>
        <v>75</v>
      </c>
      <c r="F31" s="40">
        <f t="shared" si="2"/>
        <v>75</v>
      </c>
      <c r="G31" s="42">
        <f t="shared" si="4"/>
        <v>4.174999999999998</v>
      </c>
      <c r="H31" s="36">
        <f t="shared" si="2"/>
        <v>75</v>
      </c>
      <c r="I31" s="40">
        <f t="shared" si="2"/>
        <v>75</v>
      </c>
      <c r="J31" s="42">
        <v>6</v>
      </c>
      <c r="K31" s="36">
        <f t="shared" si="5"/>
        <v>75</v>
      </c>
      <c r="L31" s="40">
        <f t="shared" si="5"/>
        <v>75</v>
      </c>
      <c r="M31" s="42">
        <f t="shared" si="6"/>
        <v>7.9999999999999893</v>
      </c>
      <c r="N31" s="36">
        <f t="shared" si="7"/>
        <v>75</v>
      </c>
      <c r="O31" s="40">
        <f t="shared" si="7"/>
        <v>75</v>
      </c>
      <c r="P31" s="42">
        <f t="shared" si="8"/>
        <v>3.7249999999999974</v>
      </c>
      <c r="Q31" s="36">
        <f t="shared" si="9"/>
        <v>75</v>
      </c>
      <c r="R31" s="40">
        <f t="shared" si="9"/>
        <v>75</v>
      </c>
      <c r="S31" s="42">
        <v>2.33</v>
      </c>
      <c r="T31" s="36">
        <f t="shared" si="10"/>
        <v>65</v>
      </c>
      <c r="U31" s="40">
        <f t="shared" si="11"/>
        <v>65</v>
      </c>
      <c r="V31" s="42">
        <v>10</v>
      </c>
      <c r="W31" s="36">
        <v>65</v>
      </c>
      <c r="X31" s="40">
        <v>65</v>
      </c>
      <c r="Y31" s="42">
        <f t="shared" si="0"/>
        <v>56.25</v>
      </c>
      <c r="Z31" s="36">
        <v>65</v>
      </c>
      <c r="AA31" s="40">
        <v>65</v>
      </c>
      <c r="AB31" s="43">
        <f t="shared" si="1"/>
        <v>56.25</v>
      </c>
      <c r="AC31" s="36">
        <v>65</v>
      </c>
      <c r="AD31" s="40">
        <v>65</v>
      </c>
      <c r="AE31" s="40">
        <f t="shared" si="12"/>
        <v>77</v>
      </c>
      <c r="AG31" s="25"/>
    </row>
    <row r="32" spans="2:33" ht="9" customHeight="1">
      <c r="B32" s="21" t="s">
        <v>25</v>
      </c>
      <c r="C32" s="36">
        <f t="shared" si="2"/>
        <v>74</v>
      </c>
      <c r="D32" s="61">
        <f t="shared" si="3"/>
        <v>2.3741999999999983</v>
      </c>
      <c r="E32" s="36">
        <f t="shared" si="2"/>
        <v>74</v>
      </c>
      <c r="F32" s="40">
        <f t="shared" si="2"/>
        <v>74</v>
      </c>
      <c r="G32" s="42">
        <f t="shared" si="4"/>
        <v>4.1879999999999979</v>
      </c>
      <c r="H32" s="36">
        <f t="shared" si="2"/>
        <v>74</v>
      </c>
      <c r="I32" s="40">
        <f t="shared" si="2"/>
        <v>74</v>
      </c>
      <c r="J32" s="42">
        <v>6.02</v>
      </c>
      <c r="K32" s="36">
        <f t="shared" si="5"/>
        <v>74</v>
      </c>
      <c r="L32" s="40">
        <f t="shared" si="5"/>
        <v>74</v>
      </c>
      <c r="M32" s="42">
        <f t="shared" si="6"/>
        <v>8.0199999999999889</v>
      </c>
      <c r="N32" s="36">
        <f t="shared" si="7"/>
        <v>74</v>
      </c>
      <c r="O32" s="40">
        <f t="shared" si="7"/>
        <v>74</v>
      </c>
      <c r="P32" s="42">
        <f t="shared" si="8"/>
        <v>3.7379999999999973</v>
      </c>
      <c r="Q32" s="36">
        <f t="shared" si="9"/>
        <v>74</v>
      </c>
      <c r="R32" s="40">
        <f t="shared" si="9"/>
        <v>74</v>
      </c>
      <c r="S32" s="42">
        <v>2.35</v>
      </c>
      <c r="T32" s="36">
        <f t="shared" si="10"/>
        <v>66</v>
      </c>
      <c r="U32" s="40">
        <f t="shared" si="11"/>
        <v>66</v>
      </c>
      <c r="V32" s="42">
        <v>10.1</v>
      </c>
      <c r="W32" s="36">
        <v>66</v>
      </c>
      <c r="X32" s="40">
        <v>66</v>
      </c>
      <c r="Y32" s="42">
        <f t="shared" si="0"/>
        <v>57.5</v>
      </c>
      <c r="Z32" s="36">
        <v>66</v>
      </c>
      <c r="AA32" s="40">
        <v>66</v>
      </c>
      <c r="AB32" s="43">
        <f t="shared" si="1"/>
        <v>57.5</v>
      </c>
      <c r="AC32" s="36">
        <v>66</v>
      </c>
      <c r="AD32" s="40">
        <v>66</v>
      </c>
      <c r="AE32" s="40">
        <f t="shared" si="12"/>
        <v>76</v>
      </c>
      <c r="AG32" s="25"/>
    </row>
    <row r="33" spans="2:33" ht="9" customHeight="1">
      <c r="B33" s="21" t="s">
        <v>20</v>
      </c>
      <c r="C33" s="36">
        <f t="shared" si="2"/>
        <v>73</v>
      </c>
      <c r="D33" s="60">
        <f t="shared" si="3"/>
        <v>2.3808999999999982</v>
      </c>
      <c r="E33" s="36">
        <f t="shared" si="2"/>
        <v>73</v>
      </c>
      <c r="F33" s="40">
        <f t="shared" si="2"/>
        <v>73</v>
      </c>
      <c r="G33" s="42">
        <f t="shared" si="4"/>
        <v>4.2009999999999978</v>
      </c>
      <c r="H33" s="36">
        <f t="shared" si="2"/>
        <v>73</v>
      </c>
      <c r="I33" s="40">
        <f t="shared" si="2"/>
        <v>73</v>
      </c>
      <c r="J33" s="42">
        <v>6.03</v>
      </c>
      <c r="K33" s="36">
        <f t="shared" si="5"/>
        <v>73</v>
      </c>
      <c r="L33" s="40">
        <f t="shared" si="5"/>
        <v>73</v>
      </c>
      <c r="M33" s="42">
        <f t="shared" si="6"/>
        <v>8.0399999999999885</v>
      </c>
      <c r="N33" s="36">
        <f t="shared" si="7"/>
        <v>73</v>
      </c>
      <c r="O33" s="40">
        <f t="shared" si="7"/>
        <v>73</v>
      </c>
      <c r="P33" s="42">
        <f t="shared" si="8"/>
        <v>3.7509999999999972</v>
      </c>
      <c r="Q33" s="36">
        <f t="shared" si="9"/>
        <v>73</v>
      </c>
      <c r="R33" s="40">
        <f t="shared" si="9"/>
        <v>73</v>
      </c>
      <c r="S33" s="42">
        <v>2.37</v>
      </c>
      <c r="T33" s="36">
        <f t="shared" si="10"/>
        <v>67</v>
      </c>
      <c r="U33" s="40">
        <f t="shared" si="11"/>
        <v>67</v>
      </c>
      <c r="V33" s="42">
        <v>10.199999999999999</v>
      </c>
      <c r="W33" s="36">
        <v>67</v>
      </c>
      <c r="X33" s="40">
        <v>67</v>
      </c>
      <c r="Y33" s="42">
        <f t="shared" si="0"/>
        <v>58.75</v>
      </c>
      <c r="Z33" s="36">
        <v>67</v>
      </c>
      <c r="AA33" s="40">
        <v>67</v>
      </c>
      <c r="AB33" s="43">
        <f t="shared" si="1"/>
        <v>58.75</v>
      </c>
      <c r="AC33" s="36">
        <v>67</v>
      </c>
      <c r="AD33" s="40">
        <v>67</v>
      </c>
      <c r="AE33" s="40">
        <f t="shared" si="12"/>
        <v>75</v>
      </c>
      <c r="AG33" s="25"/>
    </row>
    <row r="34" spans="2:33" ht="9" customHeight="1">
      <c r="C34" s="36">
        <f t="shared" si="2"/>
        <v>72</v>
      </c>
      <c r="D34" s="60">
        <f t="shared" si="3"/>
        <v>2.3875999999999982</v>
      </c>
      <c r="E34" s="36">
        <f t="shared" si="2"/>
        <v>72</v>
      </c>
      <c r="F34" s="40">
        <f t="shared" si="2"/>
        <v>72</v>
      </c>
      <c r="G34" s="42">
        <f t="shared" si="4"/>
        <v>4.2139999999999977</v>
      </c>
      <c r="H34" s="36">
        <f t="shared" si="2"/>
        <v>72</v>
      </c>
      <c r="I34" s="40">
        <f t="shared" si="2"/>
        <v>72</v>
      </c>
      <c r="J34" s="42">
        <v>6.05</v>
      </c>
      <c r="K34" s="36">
        <f t="shared" si="5"/>
        <v>72</v>
      </c>
      <c r="L34" s="40">
        <f t="shared" si="5"/>
        <v>72</v>
      </c>
      <c r="M34" s="42">
        <f t="shared" si="6"/>
        <v>8.0599999999999881</v>
      </c>
      <c r="N34" s="36">
        <f t="shared" si="7"/>
        <v>72</v>
      </c>
      <c r="O34" s="40">
        <f t="shared" si="7"/>
        <v>72</v>
      </c>
      <c r="P34" s="42">
        <f t="shared" si="8"/>
        <v>3.7639999999999971</v>
      </c>
      <c r="Q34" s="36">
        <f t="shared" si="9"/>
        <v>72</v>
      </c>
      <c r="R34" s="40">
        <f t="shared" si="9"/>
        <v>72</v>
      </c>
      <c r="S34" s="42">
        <v>2.39</v>
      </c>
      <c r="T34" s="36">
        <f t="shared" si="10"/>
        <v>68</v>
      </c>
      <c r="U34" s="40">
        <f t="shared" si="11"/>
        <v>68</v>
      </c>
      <c r="V34" s="42">
        <v>10.3</v>
      </c>
      <c r="W34" s="36">
        <v>68</v>
      </c>
      <c r="X34" s="40">
        <v>68</v>
      </c>
      <c r="Y34" s="42">
        <f t="shared" si="0"/>
        <v>60</v>
      </c>
      <c r="Z34" s="36">
        <v>68</v>
      </c>
      <c r="AA34" s="40">
        <v>68</v>
      </c>
      <c r="AB34" s="43">
        <f t="shared" si="1"/>
        <v>60</v>
      </c>
      <c r="AC34" s="36">
        <v>68</v>
      </c>
      <c r="AD34" s="40">
        <v>68</v>
      </c>
      <c r="AE34" s="40">
        <f t="shared" si="12"/>
        <v>74</v>
      </c>
      <c r="AG34" s="25"/>
    </row>
    <row r="35" spans="2:33" ht="9" customHeight="1">
      <c r="C35" s="36">
        <f t="shared" si="2"/>
        <v>71</v>
      </c>
      <c r="D35" s="61">
        <f t="shared" si="3"/>
        <v>2.3942999999999981</v>
      </c>
      <c r="E35" s="36">
        <f t="shared" si="2"/>
        <v>71</v>
      </c>
      <c r="F35" s="40">
        <f t="shared" si="2"/>
        <v>71</v>
      </c>
      <c r="G35" s="42">
        <f t="shared" si="4"/>
        <v>4.2269999999999976</v>
      </c>
      <c r="H35" s="36">
        <f t="shared" si="2"/>
        <v>71</v>
      </c>
      <c r="I35" s="40">
        <f t="shared" si="2"/>
        <v>71</v>
      </c>
      <c r="J35" s="42">
        <v>6.06</v>
      </c>
      <c r="K35" s="36">
        <f t="shared" si="5"/>
        <v>71</v>
      </c>
      <c r="L35" s="40">
        <f t="shared" si="5"/>
        <v>71</v>
      </c>
      <c r="M35" s="42">
        <f t="shared" si="6"/>
        <v>8.0799999999999876</v>
      </c>
      <c r="N35" s="36">
        <f t="shared" si="7"/>
        <v>71</v>
      </c>
      <c r="O35" s="40">
        <f t="shared" si="7"/>
        <v>71</v>
      </c>
      <c r="P35" s="42">
        <f t="shared" si="8"/>
        <v>3.776999999999997</v>
      </c>
      <c r="Q35" s="36">
        <f t="shared" si="9"/>
        <v>71</v>
      </c>
      <c r="R35" s="40">
        <f t="shared" si="9"/>
        <v>71</v>
      </c>
      <c r="S35" s="42">
        <v>2.41</v>
      </c>
      <c r="T35" s="36">
        <f t="shared" si="10"/>
        <v>69</v>
      </c>
      <c r="U35" s="40">
        <f t="shared" si="11"/>
        <v>69</v>
      </c>
      <c r="V35" s="42">
        <v>10.4</v>
      </c>
      <c r="W35" s="36">
        <v>69</v>
      </c>
      <c r="X35" s="40">
        <v>69</v>
      </c>
      <c r="Y35" s="42">
        <f t="shared" si="0"/>
        <v>61.25</v>
      </c>
      <c r="Z35" s="36">
        <v>69</v>
      </c>
      <c r="AA35" s="40">
        <v>69</v>
      </c>
      <c r="AB35" s="43">
        <f t="shared" si="1"/>
        <v>61.25</v>
      </c>
      <c r="AC35" s="36">
        <v>69</v>
      </c>
      <c r="AD35" s="40">
        <v>69</v>
      </c>
      <c r="AE35" s="40">
        <f t="shared" si="12"/>
        <v>73</v>
      </c>
      <c r="AG35" s="25"/>
    </row>
    <row r="36" spans="2:33" ht="9" customHeight="1" thickBot="1">
      <c r="C36" s="36">
        <f t="shared" si="2"/>
        <v>70</v>
      </c>
      <c r="D36" s="60">
        <f t="shared" si="3"/>
        <v>2.400999999999998</v>
      </c>
      <c r="E36" s="36">
        <f t="shared" si="2"/>
        <v>70</v>
      </c>
      <c r="F36" s="40">
        <f t="shared" si="2"/>
        <v>70</v>
      </c>
      <c r="G36" s="42">
        <f t="shared" si="4"/>
        <v>4.2399999999999975</v>
      </c>
      <c r="H36" s="36">
        <f t="shared" si="2"/>
        <v>70</v>
      </c>
      <c r="I36" s="40">
        <f t="shared" si="2"/>
        <v>70</v>
      </c>
      <c r="J36" s="42">
        <v>6.08</v>
      </c>
      <c r="K36" s="36">
        <f t="shared" si="5"/>
        <v>70</v>
      </c>
      <c r="L36" s="40">
        <f t="shared" si="5"/>
        <v>70</v>
      </c>
      <c r="M36" s="42">
        <f t="shared" si="6"/>
        <v>8.0999999999999872</v>
      </c>
      <c r="N36" s="36">
        <f t="shared" si="7"/>
        <v>70</v>
      </c>
      <c r="O36" s="40">
        <f t="shared" si="7"/>
        <v>70</v>
      </c>
      <c r="P36" s="42">
        <f t="shared" si="8"/>
        <v>3.7899999999999969</v>
      </c>
      <c r="Q36" s="36">
        <f t="shared" si="9"/>
        <v>70</v>
      </c>
      <c r="R36" s="40">
        <f t="shared" si="9"/>
        <v>70</v>
      </c>
      <c r="S36" s="42">
        <v>2.4300000000000002</v>
      </c>
      <c r="T36" s="36">
        <f t="shared" si="10"/>
        <v>70</v>
      </c>
      <c r="U36" s="40">
        <f t="shared" si="11"/>
        <v>70</v>
      </c>
      <c r="V36" s="42">
        <v>10.5</v>
      </c>
      <c r="W36" s="36">
        <v>70</v>
      </c>
      <c r="X36" s="40">
        <v>70</v>
      </c>
      <c r="Y36" s="42">
        <f t="shared" si="0"/>
        <v>62.5</v>
      </c>
      <c r="Z36" s="36">
        <v>70</v>
      </c>
      <c r="AA36" s="40">
        <v>70</v>
      </c>
      <c r="AB36" s="43">
        <f t="shared" si="1"/>
        <v>62.5</v>
      </c>
      <c r="AC36" s="36">
        <v>70</v>
      </c>
      <c r="AD36" s="40">
        <v>70</v>
      </c>
      <c r="AE36" s="40">
        <f t="shared" si="12"/>
        <v>72</v>
      </c>
      <c r="AG36" s="25"/>
    </row>
    <row r="37" spans="2:33" ht="9" customHeight="1">
      <c r="B37" s="26"/>
      <c r="C37" s="36">
        <f t="shared" si="2"/>
        <v>69</v>
      </c>
      <c r="D37" s="60">
        <f t="shared" si="3"/>
        <v>2.407699999999998</v>
      </c>
      <c r="E37" s="36">
        <f t="shared" si="2"/>
        <v>69</v>
      </c>
      <c r="F37" s="40">
        <f t="shared" si="2"/>
        <v>69</v>
      </c>
      <c r="G37" s="42">
        <f t="shared" si="4"/>
        <v>4.2529999999999974</v>
      </c>
      <c r="H37" s="36">
        <f t="shared" si="2"/>
        <v>69</v>
      </c>
      <c r="I37" s="40">
        <f t="shared" si="2"/>
        <v>69</v>
      </c>
      <c r="J37" s="42">
        <v>6.1</v>
      </c>
      <c r="K37" s="36">
        <f t="shared" si="5"/>
        <v>69</v>
      </c>
      <c r="L37" s="40">
        <f t="shared" si="5"/>
        <v>69</v>
      </c>
      <c r="M37" s="42">
        <f t="shared" si="6"/>
        <v>8.1199999999999868</v>
      </c>
      <c r="N37" s="36">
        <f t="shared" si="7"/>
        <v>69</v>
      </c>
      <c r="O37" s="40">
        <f t="shared" si="7"/>
        <v>69</v>
      </c>
      <c r="P37" s="42">
        <f t="shared" si="8"/>
        <v>3.8029999999999968</v>
      </c>
      <c r="Q37" s="36">
        <f t="shared" si="9"/>
        <v>69</v>
      </c>
      <c r="R37" s="40">
        <f t="shared" si="9"/>
        <v>69</v>
      </c>
      <c r="S37" s="42">
        <v>2.44</v>
      </c>
      <c r="T37" s="36">
        <f t="shared" si="10"/>
        <v>71</v>
      </c>
      <c r="U37" s="40">
        <f t="shared" si="11"/>
        <v>71</v>
      </c>
      <c r="V37" s="42">
        <v>10.6</v>
      </c>
      <c r="W37" s="36">
        <v>71</v>
      </c>
      <c r="X37" s="40">
        <v>71</v>
      </c>
      <c r="Y37" s="42">
        <f t="shared" si="0"/>
        <v>63.75</v>
      </c>
      <c r="Z37" s="36">
        <v>71</v>
      </c>
      <c r="AA37" s="40">
        <v>71</v>
      </c>
      <c r="AB37" s="43">
        <f t="shared" si="1"/>
        <v>63.75</v>
      </c>
      <c r="AC37" s="36">
        <v>71</v>
      </c>
      <c r="AD37" s="40">
        <v>71</v>
      </c>
      <c r="AE37" s="40">
        <f t="shared" si="12"/>
        <v>71</v>
      </c>
      <c r="AF37" s="34"/>
      <c r="AG37" s="25"/>
    </row>
    <row r="38" spans="2:33" ht="9" customHeight="1">
      <c r="B38" s="35"/>
      <c r="C38" s="36">
        <f t="shared" si="2"/>
        <v>68</v>
      </c>
      <c r="D38" s="61">
        <f t="shared" si="3"/>
        <v>2.4143999999999979</v>
      </c>
      <c r="E38" s="36">
        <f t="shared" si="2"/>
        <v>68</v>
      </c>
      <c r="F38" s="40">
        <f t="shared" si="2"/>
        <v>68</v>
      </c>
      <c r="G38" s="42">
        <f t="shared" si="4"/>
        <v>4.2659999999999973</v>
      </c>
      <c r="H38" s="36">
        <f t="shared" si="2"/>
        <v>68</v>
      </c>
      <c r="I38" s="40">
        <f t="shared" si="2"/>
        <v>68</v>
      </c>
      <c r="J38" s="42">
        <v>6.11</v>
      </c>
      <c r="K38" s="36">
        <f t="shared" si="5"/>
        <v>68</v>
      </c>
      <c r="L38" s="40">
        <f t="shared" si="5"/>
        <v>68</v>
      </c>
      <c r="M38" s="42">
        <f t="shared" si="6"/>
        <v>8.1399999999999864</v>
      </c>
      <c r="N38" s="36">
        <f t="shared" si="7"/>
        <v>68</v>
      </c>
      <c r="O38" s="40">
        <f t="shared" si="7"/>
        <v>68</v>
      </c>
      <c r="P38" s="42">
        <f t="shared" si="8"/>
        <v>3.8159999999999967</v>
      </c>
      <c r="Q38" s="36">
        <f t="shared" si="9"/>
        <v>68</v>
      </c>
      <c r="R38" s="40">
        <f t="shared" si="9"/>
        <v>68</v>
      </c>
      <c r="S38" s="42">
        <v>2.46</v>
      </c>
      <c r="T38" s="36">
        <f t="shared" si="10"/>
        <v>72</v>
      </c>
      <c r="U38" s="40">
        <f t="shared" si="11"/>
        <v>72</v>
      </c>
      <c r="V38" s="42">
        <v>10.7</v>
      </c>
      <c r="W38" s="36">
        <v>72</v>
      </c>
      <c r="X38" s="40">
        <v>72</v>
      </c>
      <c r="Y38" s="42">
        <f t="shared" si="0"/>
        <v>65</v>
      </c>
      <c r="Z38" s="36">
        <v>72</v>
      </c>
      <c r="AA38" s="40">
        <v>72</v>
      </c>
      <c r="AB38" s="43">
        <f t="shared" si="1"/>
        <v>65</v>
      </c>
      <c r="AC38" s="36">
        <v>72</v>
      </c>
      <c r="AD38" s="40">
        <v>72</v>
      </c>
      <c r="AE38" s="40">
        <f t="shared" si="12"/>
        <v>70</v>
      </c>
      <c r="AG38" s="25"/>
    </row>
    <row r="39" spans="2:33" ht="9" customHeight="1">
      <c r="B39" s="35"/>
      <c r="C39" s="36">
        <f t="shared" ref="C39:I56" si="13">C38-1</f>
        <v>67</v>
      </c>
      <c r="D39" s="60">
        <f t="shared" ref="D39:D66" si="14">D38+0.0067</f>
        <v>2.4210999999999978</v>
      </c>
      <c r="E39" s="36">
        <f t="shared" si="13"/>
        <v>67</v>
      </c>
      <c r="F39" s="40">
        <f t="shared" si="13"/>
        <v>67</v>
      </c>
      <c r="G39" s="42">
        <f t="shared" ref="G39:G66" si="15">G38+0.013</f>
        <v>4.2789999999999973</v>
      </c>
      <c r="H39" s="36">
        <f t="shared" si="13"/>
        <v>67</v>
      </c>
      <c r="I39" s="40">
        <f t="shared" si="13"/>
        <v>67</v>
      </c>
      <c r="J39" s="42">
        <v>6.13</v>
      </c>
      <c r="K39" s="36">
        <f t="shared" si="5"/>
        <v>67</v>
      </c>
      <c r="L39" s="40">
        <f t="shared" si="5"/>
        <v>67</v>
      </c>
      <c r="M39" s="42">
        <f t="shared" ref="M39:M66" si="16">M38+0.02</f>
        <v>8.1599999999999859</v>
      </c>
      <c r="N39" s="36">
        <f t="shared" si="7"/>
        <v>67</v>
      </c>
      <c r="O39" s="40">
        <f t="shared" si="7"/>
        <v>67</v>
      </c>
      <c r="P39" s="42">
        <f t="shared" ref="P39:P66" si="17">P38+0.013</f>
        <v>3.8289999999999966</v>
      </c>
      <c r="Q39" s="36">
        <f t="shared" si="9"/>
        <v>67</v>
      </c>
      <c r="R39" s="40">
        <f t="shared" si="9"/>
        <v>67</v>
      </c>
      <c r="S39" s="42">
        <v>2.48</v>
      </c>
      <c r="T39" s="36">
        <f t="shared" si="10"/>
        <v>73</v>
      </c>
      <c r="U39" s="40">
        <f t="shared" si="11"/>
        <v>73</v>
      </c>
      <c r="V39" s="42">
        <v>10.8</v>
      </c>
      <c r="W39" s="36">
        <v>73</v>
      </c>
      <c r="X39" s="40">
        <v>73</v>
      </c>
      <c r="Y39" s="42">
        <f t="shared" si="0"/>
        <v>66.25</v>
      </c>
      <c r="Z39" s="36">
        <v>73</v>
      </c>
      <c r="AA39" s="40">
        <v>73</v>
      </c>
      <c r="AB39" s="43">
        <f t="shared" si="1"/>
        <v>66.25</v>
      </c>
      <c r="AC39" s="36">
        <v>73</v>
      </c>
      <c r="AD39" s="40">
        <v>73</v>
      </c>
      <c r="AE39" s="40">
        <f t="shared" si="12"/>
        <v>69</v>
      </c>
      <c r="AF39" s="21" t="s">
        <v>25</v>
      </c>
      <c r="AG39" s="25"/>
    </row>
    <row r="40" spans="2:33" ht="9" customHeight="1">
      <c r="B40" s="35" t="s">
        <v>25</v>
      </c>
      <c r="C40" s="36">
        <f t="shared" si="13"/>
        <v>66</v>
      </c>
      <c r="D40" s="60">
        <f t="shared" si="14"/>
        <v>2.4277999999999977</v>
      </c>
      <c r="E40" s="36">
        <f t="shared" si="13"/>
        <v>66</v>
      </c>
      <c r="F40" s="40">
        <f t="shared" si="13"/>
        <v>66</v>
      </c>
      <c r="G40" s="42">
        <f t="shared" si="15"/>
        <v>4.2919999999999972</v>
      </c>
      <c r="H40" s="36">
        <f t="shared" si="13"/>
        <v>66</v>
      </c>
      <c r="I40" s="40">
        <f t="shared" si="13"/>
        <v>66</v>
      </c>
      <c r="J40" s="42">
        <v>6.14</v>
      </c>
      <c r="K40" s="36">
        <f t="shared" si="5"/>
        <v>66</v>
      </c>
      <c r="L40" s="40">
        <f t="shared" si="5"/>
        <v>66</v>
      </c>
      <c r="M40" s="42">
        <f t="shared" si="16"/>
        <v>8.1799999999999855</v>
      </c>
      <c r="N40" s="36">
        <f t="shared" si="7"/>
        <v>66</v>
      </c>
      <c r="O40" s="40">
        <f t="shared" si="7"/>
        <v>66</v>
      </c>
      <c r="P40" s="42">
        <f t="shared" si="17"/>
        <v>3.8419999999999965</v>
      </c>
      <c r="Q40" s="36">
        <f t="shared" si="9"/>
        <v>66</v>
      </c>
      <c r="R40" s="40">
        <f t="shared" si="9"/>
        <v>66</v>
      </c>
      <c r="S40" s="42">
        <v>2.5</v>
      </c>
      <c r="T40" s="36">
        <f t="shared" si="10"/>
        <v>74</v>
      </c>
      <c r="U40" s="40">
        <f t="shared" si="11"/>
        <v>74</v>
      </c>
      <c r="V40" s="42">
        <v>10.9</v>
      </c>
      <c r="W40" s="36">
        <v>74</v>
      </c>
      <c r="X40" s="40">
        <v>74</v>
      </c>
      <c r="Y40" s="42">
        <f t="shared" si="0"/>
        <v>67.5</v>
      </c>
      <c r="Z40" s="36">
        <v>74</v>
      </c>
      <c r="AA40" s="40">
        <v>74</v>
      </c>
      <c r="AB40" s="43">
        <f t="shared" si="1"/>
        <v>67.5</v>
      </c>
      <c r="AC40" s="36">
        <v>74</v>
      </c>
      <c r="AD40" s="40">
        <v>74</v>
      </c>
      <c r="AE40" s="40">
        <f t="shared" si="12"/>
        <v>68</v>
      </c>
      <c r="AF40" s="21" t="s">
        <v>26</v>
      </c>
      <c r="AG40" s="25"/>
    </row>
    <row r="41" spans="2:33" ht="9" customHeight="1">
      <c r="B41" s="35" t="s">
        <v>24</v>
      </c>
      <c r="C41" s="36">
        <f t="shared" si="13"/>
        <v>65</v>
      </c>
      <c r="D41" s="61">
        <f t="shared" si="14"/>
        <v>2.4344999999999977</v>
      </c>
      <c r="E41" s="36">
        <f t="shared" si="13"/>
        <v>65</v>
      </c>
      <c r="F41" s="40">
        <f t="shared" si="13"/>
        <v>65</v>
      </c>
      <c r="G41" s="42">
        <f t="shared" si="15"/>
        <v>4.3049999999999971</v>
      </c>
      <c r="H41" s="36">
        <f t="shared" si="13"/>
        <v>65</v>
      </c>
      <c r="I41" s="40">
        <f t="shared" si="13"/>
        <v>65</v>
      </c>
      <c r="J41" s="42">
        <v>6.16</v>
      </c>
      <c r="K41" s="36">
        <f t="shared" si="5"/>
        <v>65</v>
      </c>
      <c r="L41" s="40">
        <f t="shared" si="5"/>
        <v>65</v>
      </c>
      <c r="M41" s="42">
        <f t="shared" si="16"/>
        <v>8.1999999999999851</v>
      </c>
      <c r="N41" s="36">
        <f t="shared" si="7"/>
        <v>65</v>
      </c>
      <c r="O41" s="40">
        <f t="shared" si="7"/>
        <v>65</v>
      </c>
      <c r="P41" s="42">
        <f t="shared" si="17"/>
        <v>3.8549999999999964</v>
      </c>
      <c r="Q41" s="36">
        <f t="shared" si="9"/>
        <v>65</v>
      </c>
      <c r="R41" s="40">
        <f t="shared" si="9"/>
        <v>65</v>
      </c>
      <c r="S41" s="42">
        <v>2.52</v>
      </c>
      <c r="T41" s="36">
        <f t="shared" si="10"/>
        <v>75</v>
      </c>
      <c r="U41" s="40">
        <f t="shared" si="11"/>
        <v>75</v>
      </c>
      <c r="V41" s="42">
        <v>11</v>
      </c>
      <c r="W41" s="36">
        <v>75</v>
      </c>
      <c r="X41" s="40">
        <v>75</v>
      </c>
      <c r="Y41" s="42">
        <f t="shared" si="0"/>
        <v>68.75</v>
      </c>
      <c r="Z41" s="36">
        <v>75</v>
      </c>
      <c r="AA41" s="40">
        <v>75</v>
      </c>
      <c r="AB41" s="43">
        <f>AB42-1.25</f>
        <v>68.75</v>
      </c>
      <c r="AC41" s="36">
        <v>75</v>
      </c>
      <c r="AD41" s="40">
        <v>75</v>
      </c>
      <c r="AE41" s="40">
        <f t="shared" si="12"/>
        <v>67</v>
      </c>
      <c r="AF41" s="21" t="s">
        <v>23</v>
      </c>
      <c r="AG41" s="25"/>
    </row>
    <row r="42" spans="2:33" ht="9" customHeight="1">
      <c r="B42" s="35"/>
      <c r="C42" s="36">
        <f t="shared" si="13"/>
        <v>64</v>
      </c>
      <c r="D42" s="60">
        <f t="shared" si="14"/>
        <v>2.4411999999999976</v>
      </c>
      <c r="E42" s="36">
        <f t="shared" si="13"/>
        <v>64</v>
      </c>
      <c r="F42" s="40">
        <f t="shared" si="13"/>
        <v>64</v>
      </c>
      <c r="G42" s="42">
        <f t="shared" si="15"/>
        <v>4.317999999999997</v>
      </c>
      <c r="H42" s="36">
        <f t="shared" si="13"/>
        <v>64</v>
      </c>
      <c r="I42" s="40">
        <f t="shared" si="13"/>
        <v>64</v>
      </c>
      <c r="J42" s="42">
        <v>6.18</v>
      </c>
      <c r="K42" s="36">
        <f t="shared" si="5"/>
        <v>64</v>
      </c>
      <c r="L42" s="40">
        <f t="shared" si="5"/>
        <v>64</v>
      </c>
      <c r="M42" s="42">
        <f t="shared" si="16"/>
        <v>8.2199999999999847</v>
      </c>
      <c r="N42" s="36">
        <f t="shared" si="7"/>
        <v>64</v>
      </c>
      <c r="O42" s="40">
        <f t="shared" si="7"/>
        <v>64</v>
      </c>
      <c r="P42" s="42">
        <f t="shared" si="17"/>
        <v>3.8679999999999963</v>
      </c>
      <c r="Q42" s="36">
        <f t="shared" si="9"/>
        <v>64</v>
      </c>
      <c r="R42" s="40">
        <f t="shared" si="9"/>
        <v>64</v>
      </c>
      <c r="S42" s="42">
        <v>2.54</v>
      </c>
      <c r="T42" s="36">
        <f t="shared" si="10"/>
        <v>76</v>
      </c>
      <c r="U42" s="40">
        <f t="shared" si="11"/>
        <v>76</v>
      </c>
      <c r="V42" s="42">
        <v>11.1</v>
      </c>
      <c r="W42" s="36">
        <v>76</v>
      </c>
      <c r="X42" s="40">
        <v>76</v>
      </c>
      <c r="Y42" s="42">
        <f t="shared" si="0"/>
        <v>70</v>
      </c>
      <c r="Z42" s="36">
        <v>76</v>
      </c>
      <c r="AA42" s="40">
        <v>76</v>
      </c>
      <c r="AB42" s="43">
        <f t="shared" ref="AB42:AB65" si="18">AB43-2.5</f>
        <v>70</v>
      </c>
      <c r="AC42" s="36">
        <v>76</v>
      </c>
      <c r="AD42" s="40">
        <v>76</v>
      </c>
      <c r="AE42" s="40">
        <f t="shared" si="12"/>
        <v>66</v>
      </c>
      <c r="AG42" s="25"/>
    </row>
    <row r="43" spans="2:33" ht="9" customHeight="1">
      <c r="B43" s="35"/>
      <c r="C43" s="36">
        <f t="shared" si="13"/>
        <v>63</v>
      </c>
      <c r="D43" s="60">
        <f t="shared" si="14"/>
        <v>2.4478999999999975</v>
      </c>
      <c r="E43" s="36">
        <f t="shared" si="13"/>
        <v>63</v>
      </c>
      <c r="F43" s="40">
        <f t="shared" si="13"/>
        <v>63</v>
      </c>
      <c r="G43" s="42">
        <f t="shared" si="15"/>
        <v>4.3309999999999969</v>
      </c>
      <c r="H43" s="36">
        <f t="shared" si="13"/>
        <v>63</v>
      </c>
      <c r="I43" s="40">
        <f t="shared" si="13"/>
        <v>63</v>
      </c>
      <c r="J43" s="42">
        <v>6.19</v>
      </c>
      <c r="K43" s="36">
        <f t="shared" si="5"/>
        <v>63</v>
      </c>
      <c r="L43" s="40">
        <f t="shared" si="5"/>
        <v>63</v>
      </c>
      <c r="M43" s="42">
        <f t="shared" si="16"/>
        <v>8.2399999999999842</v>
      </c>
      <c r="N43" s="36">
        <f t="shared" si="7"/>
        <v>63</v>
      </c>
      <c r="O43" s="40">
        <f t="shared" si="7"/>
        <v>63</v>
      </c>
      <c r="P43" s="42">
        <f t="shared" si="17"/>
        <v>3.8809999999999962</v>
      </c>
      <c r="Q43" s="36">
        <f t="shared" si="9"/>
        <v>63</v>
      </c>
      <c r="R43" s="40">
        <f t="shared" si="9"/>
        <v>63</v>
      </c>
      <c r="S43" s="42">
        <v>2.56</v>
      </c>
      <c r="T43" s="36">
        <f t="shared" si="10"/>
        <v>77</v>
      </c>
      <c r="U43" s="40">
        <f t="shared" si="11"/>
        <v>77</v>
      </c>
      <c r="V43" s="42">
        <v>11.2</v>
      </c>
      <c r="W43" s="36">
        <v>77</v>
      </c>
      <c r="X43" s="40">
        <v>77</v>
      </c>
      <c r="Y43" s="42">
        <f t="shared" si="0"/>
        <v>71.25</v>
      </c>
      <c r="Z43" s="36">
        <v>77</v>
      </c>
      <c r="AA43" s="40">
        <v>77</v>
      </c>
      <c r="AB43" s="43">
        <f t="shared" si="18"/>
        <v>72.5</v>
      </c>
      <c r="AC43" s="36">
        <v>77</v>
      </c>
      <c r="AD43" s="40">
        <v>77</v>
      </c>
      <c r="AE43" s="40">
        <f t="shared" si="12"/>
        <v>65</v>
      </c>
      <c r="AG43" s="25"/>
    </row>
    <row r="44" spans="2:33" ht="9" customHeight="1">
      <c r="B44" s="35"/>
      <c r="C44" s="36">
        <f t="shared" si="13"/>
        <v>62</v>
      </c>
      <c r="D44" s="61">
        <f t="shared" si="14"/>
        <v>2.4545999999999975</v>
      </c>
      <c r="E44" s="36">
        <f t="shared" si="13"/>
        <v>62</v>
      </c>
      <c r="F44" s="40">
        <f t="shared" si="13"/>
        <v>62</v>
      </c>
      <c r="G44" s="42">
        <f t="shared" si="15"/>
        <v>4.3439999999999968</v>
      </c>
      <c r="H44" s="36">
        <f t="shared" si="13"/>
        <v>62</v>
      </c>
      <c r="I44" s="40">
        <f t="shared" si="13"/>
        <v>62</v>
      </c>
      <c r="J44" s="42">
        <v>6.21</v>
      </c>
      <c r="K44" s="36">
        <f t="shared" si="5"/>
        <v>62</v>
      </c>
      <c r="L44" s="40">
        <f t="shared" si="5"/>
        <v>62</v>
      </c>
      <c r="M44" s="42">
        <f t="shared" si="16"/>
        <v>8.2599999999999838</v>
      </c>
      <c r="N44" s="36">
        <f t="shared" si="7"/>
        <v>62</v>
      </c>
      <c r="O44" s="40">
        <f t="shared" si="7"/>
        <v>62</v>
      </c>
      <c r="P44" s="42">
        <f t="shared" si="17"/>
        <v>3.8939999999999961</v>
      </c>
      <c r="Q44" s="36">
        <f t="shared" si="9"/>
        <v>62</v>
      </c>
      <c r="R44" s="40">
        <f t="shared" si="9"/>
        <v>62</v>
      </c>
      <c r="S44" s="42">
        <v>2.58</v>
      </c>
      <c r="T44" s="36">
        <f t="shared" si="10"/>
        <v>78</v>
      </c>
      <c r="U44" s="40">
        <f t="shared" si="11"/>
        <v>78</v>
      </c>
      <c r="V44" s="42">
        <v>11.3</v>
      </c>
      <c r="W44" s="36">
        <v>78</v>
      </c>
      <c r="X44" s="40">
        <v>78</v>
      </c>
      <c r="Y44" s="42">
        <f t="shared" si="0"/>
        <v>72.5</v>
      </c>
      <c r="Z44" s="36">
        <v>78</v>
      </c>
      <c r="AA44" s="40">
        <v>78</v>
      </c>
      <c r="AB44" s="43">
        <f t="shared" si="18"/>
        <v>75</v>
      </c>
      <c r="AC44" s="36">
        <v>78</v>
      </c>
      <c r="AD44" s="40">
        <v>78</v>
      </c>
      <c r="AE44" s="40">
        <f t="shared" si="12"/>
        <v>64</v>
      </c>
      <c r="AG44" s="25"/>
    </row>
    <row r="45" spans="2:33" ht="9" customHeight="1">
      <c r="B45" s="35"/>
      <c r="C45" s="36">
        <f t="shared" si="13"/>
        <v>61</v>
      </c>
      <c r="D45" s="60">
        <f t="shared" si="14"/>
        <v>2.4612999999999974</v>
      </c>
      <c r="E45" s="36">
        <f t="shared" si="13"/>
        <v>61</v>
      </c>
      <c r="F45" s="40">
        <f t="shared" si="13"/>
        <v>61</v>
      </c>
      <c r="G45" s="42">
        <f t="shared" si="15"/>
        <v>4.3569999999999967</v>
      </c>
      <c r="H45" s="36">
        <f t="shared" si="13"/>
        <v>61</v>
      </c>
      <c r="I45" s="40">
        <f t="shared" si="13"/>
        <v>61</v>
      </c>
      <c r="J45" s="42">
        <v>6.22</v>
      </c>
      <c r="K45" s="36">
        <f t="shared" si="5"/>
        <v>61</v>
      </c>
      <c r="L45" s="40">
        <f t="shared" si="5"/>
        <v>61</v>
      </c>
      <c r="M45" s="42">
        <f t="shared" si="16"/>
        <v>8.2799999999999834</v>
      </c>
      <c r="N45" s="36">
        <f t="shared" si="7"/>
        <v>61</v>
      </c>
      <c r="O45" s="40">
        <f t="shared" si="7"/>
        <v>61</v>
      </c>
      <c r="P45" s="42">
        <f t="shared" si="17"/>
        <v>3.906999999999996</v>
      </c>
      <c r="Q45" s="36">
        <f t="shared" si="9"/>
        <v>61</v>
      </c>
      <c r="R45" s="40">
        <f t="shared" si="9"/>
        <v>61</v>
      </c>
      <c r="S45" s="42">
        <v>2.6</v>
      </c>
      <c r="T45" s="36">
        <f t="shared" si="10"/>
        <v>79</v>
      </c>
      <c r="U45" s="40">
        <f t="shared" si="11"/>
        <v>79</v>
      </c>
      <c r="V45" s="42">
        <v>11.4</v>
      </c>
      <c r="W45" s="36">
        <v>79</v>
      </c>
      <c r="X45" s="40">
        <v>79</v>
      </c>
      <c r="Y45" s="42">
        <f t="shared" si="0"/>
        <v>73.75</v>
      </c>
      <c r="Z45" s="36">
        <v>79</v>
      </c>
      <c r="AA45" s="40">
        <v>79</v>
      </c>
      <c r="AB45" s="43">
        <f t="shared" si="18"/>
        <v>77.5</v>
      </c>
      <c r="AC45" s="36">
        <v>79</v>
      </c>
      <c r="AD45" s="40">
        <v>79</v>
      </c>
      <c r="AE45" s="40">
        <f t="shared" si="12"/>
        <v>63</v>
      </c>
      <c r="AG45" s="25"/>
    </row>
    <row r="46" spans="2:33" ht="9" customHeight="1" thickBot="1">
      <c r="B46" s="45"/>
      <c r="C46" s="36">
        <f t="shared" si="13"/>
        <v>60</v>
      </c>
      <c r="D46" s="60">
        <f t="shared" si="14"/>
        <v>2.4679999999999973</v>
      </c>
      <c r="E46" s="36">
        <f t="shared" si="13"/>
        <v>60</v>
      </c>
      <c r="F46" s="40">
        <f t="shared" si="13"/>
        <v>60</v>
      </c>
      <c r="G46" s="42">
        <f t="shared" si="15"/>
        <v>4.3699999999999966</v>
      </c>
      <c r="H46" s="36">
        <f t="shared" si="13"/>
        <v>60</v>
      </c>
      <c r="I46" s="40">
        <f t="shared" si="13"/>
        <v>60</v>
      </c>
      <c r="J46" s="42">
        <v>6.24</v>
      </c>
      <c r="K46" s="36">
        <f t="shared" si="5"/>
        <v>60</v>
      </c>
      <c r="L46" s="40">
        <f t="shared" si="5"/>
        <v>60</v>
      </c>
      <c r="M46" s="42">
        <f t="shared" si="16"/>
        <v>8.2999999999999829</v>
      </c>
      <c r="N46" s="36">
        <f t="shared" si="7"/>
        <v>60</v>
      </c>
      <c r="O46" s="40">
        <f t="shared" si="7"/>
        <v>60</v>
      </c>
      <c r="P46" s="42">
        <f t="shared" si="17"/>
        <v>3.9199999999999959</v>
      </c>
      <c r="Q46" s="36">
        <f t="shared" si="9"/>
        <v>60</v>
      </c>
      <c r="R46" s="40">
        <f t="shared" si="9"/>
        <v>60</v>
      </c>
      <c r="S46" s="42">
        <v>2.62</v>
      </c>
      <c r="T46" s="36">
        <f t="shared" si="10"/>
        <v>80</v>
      </c>
      <c r="U46" s="40">
        <f t="shared" si="11"/>
        <v>80</v>
      </c>
      <c r="V46" s="42">
        <v>11.5</v>
      </c>
      <c r="W46" s="36">
        <v>80</v>
      </c>
      <c r="X46" s="40">
        <v>80</v>
      </c>
      <c r="Y46" s="42">
        <f t="shared" si="0"/>
        <v>75</v>
      </c>
      <c r="Z46" s="36">
        <v>80</v>
      </c>
      <c r="AA46" s="40">
        <v>80</v>
      </c>
      <c r="AB46" s="43">
        <f t="shared" si="18"/>
        <v>80</v>
      </c>
      <c r="AC46" s="36">
        <v>80</v>
      </c>
      <c r="AD46" s="40">
        <v>80</v>
      </c>
      <c r="AE46" s="40">
        <f t="shared" si="12"/>
        <v>62</v>
      </c>
      <c r="AF46" s="46"/>
      <c r="AG46" s="25"/>
    </row>
    <row r="47" spans="2:33" ht="9" customHeight="1">
      <c r="C47" s="36">
        <f t="shared" si="13"/>
        <v>59</v>
      </c>
      <c r="D47" s="61">
        <f t="shared" si="14"/>
        <v>2.4746999999999972</v>
      </c>
      <c r="E47" s="36">
        <f t="shared" si="13"/>
        <v>59</v>
      </c>
      <c r="F47" s="40">
        <f t="shared" si="13"/>
        <v>59</v>
      </c>
      <c r="G47" s="42">
        <f t="shared" si="15"/>
        <v>4.3829999999999965</v>
      </c>
      <c r="H47" s="36">
        <f t="shared" si="13"/>
        <v>59</v>
      </c>
      <c r="I47" s="40">
        <f t="shared" si="13"/>
        <v>59</v>
      </c>
      <c r="J47" s="42">
        <v>6.26</v>
      </c>
      <c r="K47" s="36">
        <f t="shared" si="5"/>
        <v>59</v>
      </c>
      <c r="L47" s="40">
        <f t="shared" si="5"/>
        <v>59</v>
      </c>
      <c r="M47" s="42">
        <f t="shared" si="16"/>
        <v>8.3199999999999825</v>
      </c>
      <c r="N47" s="36">
        <f t="shared" si="7"/>
        <v>59</v>
      </c>
      <c r="O47" s="40">
        <f t="shared" si="7"/>
        <v>59</v>
      </c>
      <c r="P47" s="42">
        <f t="shared" si="17"/>
        <v>3.9329999999999958</v>
      </c>
      <c r="Q47" s="36">
        <f t="shared" si="9"/>
        <v>59</v>
      </c>
      <c r="R47" s="40">
        <f t="shared" si="9"/>
        <v>59</v>
      </c>
      <c r="S47" s="42">
        <v>2.64</v>
      </c>
      <c r="T47" s="36">
        <f t="shared" si="10"/>
        <v>81</v>
      </c>
      <c r="U47" s="40">
        <f t="shared" si="11"/>
        <v>81</v>
      </c>
      <c r="V47" s="42">
        <v>11.6</v>
      </c>
      <c r="W47" s="36">
        <v>81</v>
      </c>
      <c r="X47" s="40">
        <v>81</v>
      </c>
      <c r="Y47" s="42">
        <f t="shared" si="0"/>
        <v>76.25</v>
      </c>
      <c r="Z47" s="36">
        <v>81</v>
      </c>
      <c r="AA47" s="40">
        <v>81</v>
      </c>
      <c r="AB47" s="43">
        <f t="shared" si="18"/>
        <v>82.5</v>
      </c>
      <c r="AC47" s="36">
        <v>81</v>
      </c>
      <c r="AD47" s="40">
        <v>81</v>
      </c>
      <c r="AE47" s="40">
        <f t="shared" si="12"/>
        <v>61</v>
      </c>
      <c r="AG47" s="25"/>
    </row>
    <row r="48" spans="2:33" ht="9" customHeight="1">
      <c r="C48" s="36">
        <f t="shared" si="13"/>
        <v>58</v>
      </c>
      <c r="D48" s="60">
        <f t="shared" si="14"/>
        <v>2.4813999999999972</v>
      </c>
      <c r="E48" s="36">
        <f t="shared" si="13"/>
        <v>58</v>
      </c>
      <c r="F48" s="40">
        <f t="shared" si="13"/>
        <v>58</v>
      </c>
      <c r="G48" s="42">
        <f t="shared" si="15"/>
        <v>4.3959999999999964</v>
      </c>
      <c r="H48" s="36">
        <f t="shared" si="13"/>
        <v>58</v>
      </c>
      <c r="I48" s="40">
        <f t="shared" si="13"/>
        <v>58</v>
      </c>
      <c r="J48" s="42">
        <v>6.27</v>
      </c>
      <c r="K48" s="36">
        <f t="shared" si="5"/>
        <v>58</v>
      </c>
      <c r="L48" s="40">
        <f t="shared" si="5"/>
        <v>58</v>
      </c>
      <c r="M48" s="42">
        <f t="shared" si="16"/>
        <v>8.3399999999999821</v>
      </c>
      <c r="N48" s="36">
        <f t="shared" si="7"/>
        <v>58</v>
      </c>
      <c r="O48" s="40">
        <f t="shared" si="7"/>
        <v>58</v>
      </c>
      <c r="P48" s="42">
        <f t="shared" si="17"/>
        <v>3.9459999999999957</v>
      </c>
      <c r="Q48" s="36">
        <f t="shared" si="9"/>
        <v>58</v>
      </c>
      <c r="R48" s="40">
        <f t="shared" si="9"/>
        <v>58</v>
      </c>
      <c r="S48" s="42">
        <v>2.65</v>
      </c>
      <c r="T48" s="36">
        <f t="shared" ref="T48:T65" si="19">T49-1</f>
        <v>82</v>
      </c>
      <c r="U48" s="40">
        <f t="shared" si="11"/>
        <v>82</v>
      </c>
      <c r="V48" s="42">
        <v>11.7</v>
      </c>
      <c r="W48" s="36">
        <v>82</v>
      </c>
      <c r="X48" s="40">
        <v>82</v>
      </c>
      <c r="Y48" s="42">
        <f t="shared" si="0"/>
        <v>77.5</v>
      </c>
      <c r="Z48" s="36">
        <v>82</v>
      </c>
      <c r="AA48" s="40">
        <v>82</v>
      </c>
      <c r="AB48" s="43">
        <f t="shared" si="18"/>
        <v>85</v>
      </c>
      <c r="AC48" s="36">
        <v>82</v>
      </c>
      <c r="AD48" s="40">
        <v>82</v>
      </c>
      <c r="AE48" s="40">
        <f t="shared" si="12"/>
        <v>60</v>
      </c>
      <c r="AG48" s="25"/>
    </row>
    <row r="49" spans="2:33" ht="9" customHeight="1">
      <c r="B49" s="21" t="s">
        <v>27</v>
      </c>
      <c r="C49" s="36">
        <f t="shared" si="13"/>
        <v>57</v>
      </c>
      <c r="D49" s="60">
        <f t="shared" si="14"/>
        <v>2.4880999999999971</v>
      </c>
      <c r="E49" s="36">
        <f t="shared" si="13"/>
        <v>57</v>
      </c>
      <c r="F49" s="40">
        <f t="shared" si="13"/>
        <v>57</v>
      </c>
      <c r="G49" s="42">
        <f t="shared" si="15"/>
        <v>4.4089999999999963</v>
      </c>
      <c r="H49" s="36">
        <f t="shared" si="13"/>
        <v>57</v>
      </c>
      <c r="I49" s="40">
        <f t="shared" si="13"/>
        <v>57</v>
      </c>
      <c r="J49" s="42">
        <v>6.29</v>
      </c>
      <c r="K49" s="36">
        <f t="shared" si="5"/>
        <v>57</v>
      </c>
      <c r="L49" s="40">
        <f t="shared" si="5"/>
        <v>57</v>
      </c>
      <c r="M49" s="42">
        <f t="shared" si="16"/>
        <v>8.3599999999999817</v>
      </c>
      <c r="N49" s="36">
        <f t="shared" si="7"/>
        <v>57</v>
      </c>
      <c r="O49" s="40">
        <f t="shared" si="7"/>
        <v>57</v>
      </c>
      <c r="P49" s="42">
        <f t="shared" si="17"/>
        <v>3.9589999999999956</v>
      </c>
      <c r="Q49" s="36">
        <f t="shared" si="9"/>
        <v>57</v>
      </c>
      <c r="R49" s="40">
        <f t="shared" si="9"/>
        <v>57</v>
      </c>
      <c r="S49" s="42">
        <v>2.67</v>
      </c>
      <c r="T49" s="36">
        <f t="shared" si="19"/>
        <v>83</v>
      </c>
      <c r="U49" s="40">
        <f t="shared" si="11"/>
        <v>83</v>
      </c>
      <c r="V49" s="42">
        <v>11.8</v>
      </c>
      <c r="W49" s="36">
        <v>83</v>
      </c>
      <c r="X49" s="40">
        <v>83</v>
      </c>
      <c r="Y49" s="42">
        <f t="shared" si="0"/>
        <v>78.75</v>
      </c>
      <c r="Z49" s="36">
        <v>83</v>
      </c>
      <c r="AA49" s="40">
        <v>83</v>
      </c>
      <c r="AB49" s="43">
        <f t="shared" si="18"/>
        <v>87.5</v>
      </c>
      <c r="AC49" s="36">
        <v>83</v>
      </c>
      <c r="AD49" s="40">
        <v>83</v>
      </c>
      <c r="AE49" s="40">
        <f t="shared" si="12"/>
        <v>59</v>
      </c>
      <c r="AF49" s="21" t="s">
        <v>27</v>
      </c>
      <c r="AG49" s="25"/>
    </row>
    <row r="50" spans="2:33" ht="9" customHeight="1">
      <c r="C50" s="36">
        <f t="shared" si="13"/>
        <v>56</v>
      </c>
      <c r="D50" s="61">
        <f t="shared" si="14"/>
        <v>2.494799999999997</v>
      </c>
      <c r="E50" s="36">
        <f t="shared" si="13"/>
        <v>56</v>
      </c>
      <c r="F50" s="40">
        <f t="shared" si="13"/>
        <v>56</v>
      </c>
      <c r="G50" s="42">
        <f t="shared" si="15"/>
        <v>4.4219999999999962</v>
      </c>
      <c r="H50" s="36">
        <f t="shared" si="13"/>
        <v>56</v>
      </c>
      <c r="I50" s="40">
        <f t="shared" si="13"/>
        <v>56</v>
      </c>
      <c r="J50" s="42">
        <v>6.3</v>
      </c>
      <c r="K50" s="36">
        <f t="shared" si="5"/>
        <v>56</v>
      </c>
      <c r="L50" s="40">
        <f t="shared" si="5"/>
        <v>56</v>
      </c>
      <c r="M50" s="42">
        <f t="shared" si="16"/>
        <v>8.3799999999999812</v>
      </c>
      <c r="N50" s="36">
        <f t="shared" si="7"/>
        <v>56</v>
      </c>
      <c r="O50" s="40">
        <f t="shared" si="7"/>
        <v>56</v>
      </c>
      <c r="P50" s="42">
        <f t="shared" si="17"/>
        <v>3.9719999999999955</v>
      </c>
      <c r="Q50" s="36">
        <f t="shared" si="9"/>
        <v>56</v>
      </c>
      <c r="R50" s="40">
        <f t="shared" si="9"/>
        <v>56</v>
      </c>
      <c r="S50" s="42">
        <v>2.69</v>
      </c>
      <c r="T50" s="36">
        <f t="shared" si="19"/>
        <v>84</v>
      </c>
      <c r="U50" s="40">
        <v>84</v>
      </c>
      <c r="V50" s="42">
        <v>11.9</v>
      </c>
      <c r="W50" s="36">
        <v>84</v>
      </c>
      <c r="X50" s="40">
        <v>84</v>
      </c>
      <c r="Y50" s="42">
        <f t="shared" si="0"/>
        <v>80</v>
      </c>
      <c r="Z50" s="36">
        <v>84</v>
      </c>
      <c r="AA50" s="40">
        <v>84</v>
      </c>
      <c r="AB50" s="43">
        <f t="shared" si="18"/>
        <v>90</v>
      </c>
      <c r="AC50" s="36">
        <v>84</v>
      </c>
      <c r="AD50" s="40">
        <v>84</v>
      </c>
      <c r="AE50" s="40">
        <f t="shared" si="12"/>
        <v>58</v>
      </c>
      <c r="AG50" s="25"/>
    </row>
    <row r="51" spans="2:33" ht="9" customHeight="1">
      <c r="C51" s="36">
        <f t="shared" si="13"/>
        <v>55</v>
      </c>
      <c r="D51" s="60">
        <f t="shared" si="14"/>
        <v>2.5014999999999969</v>
      </c>
      <c r="E51" s="36">
        <f t="shared" si="13"/>
        <v>55</v>
      </c>
      <c r="F51" s="40">
        <f t="shared" si="13"/>
        <v>55</v>
      </c>
      <c r="G51" s="42">
        <f t="shared" si="15"/>
        <v>4.4349999999999961</v>
      </c>
      <c r="H51" s="36">
        <f t="shared" si="13"/>
        <v>55</v>
      </c>
      <c r="I51" s="40">
        <f t="shared" si="13"/>
        <v>55</v>
      </c>
      <c r="J51" s="42">
        <v>6.32</v>
      </c>
      <c r="K51" s="36">
        <f t="shared" si="5"/>
        <v>55</v>
      </c>
      <c r="L51" s="40">
        <f t="shared" si="5"/>
        <v>55</v>
      </c>
      <c r="M51" s="42">
        <f t="shared" si="16"/>
        <v>8.3999999999999808</v>
      </c>
      <c r="N51" s="36">
        <f t="shared" si="7"/>
        <v>55</v>
      </c>
      <c r="O51" s="40">
        <f t="shared" si="7"/>
        <v>55</v>
      </c>
      <c r="P51" s="42">
        <f t="shared" si="17"/>
        <v>3.9849999999999954</v>
      </c>
      <c r="Q51" s="36">
        <f t="shared" si="9"/>
        <v>55</v>
      </c>
      <c r="R51" s="40">
        <f t="shared" si="9"/>
        <v>55</v>
      </c>
      <c r="S51" s="42">
        <v>2.71</v>
      </c>
      <c r="T51" s="36">
        <f t="shared" si="19"/>
        <v>85</v>
      </c>
      <c r="U51" s="40">
        <v>85</v>
      </c>
      <c r="V51" s="42">
        <v>12</v>
      </c>
      <c r="W51" s="36">
        <v>85</v>
      </c>
      <c r="X51" s="40">
        <v>85</v>
      </c>
      <c r="Y51" s="42">
        <f t="shared" si="0"/>
        <v>81.25</v>
      </c>
      <c r="Z51" s="36">
        <v>85</v>
      </c>
      <c r="AA51" s="40">
        <v>85</v>
      </c>
      <c r="AB51" s="43">
        <f t="shared" si="18"/>
        <v>92.5</v>
      </c>
      <c r="AC51" s="36">
        <v>85</v>
      </c>
      <c r="AD51" s="40">
        <v>85</v>
      </c>
      <c r="AE51" s="40">
        <f t="shared" si="12"/>
        <v>57</v>
      </c>
      <c r="AG51" s="25"/>
    </row>
    <row r="52" spans="2:33" ht="9" customHeight="1">
      <c r="C52" s="36">
        <f t="shared" si="13"/>
        <v>54</v>
      </c>
      <c r="D52" s="60">
        <f t="shared" si="14"/>
        <v>2.5081999999999969</v>
      </c>
      <c r="E52" s="36">
        <f t="shared" si="13"/>
        <v>54</v>
      </c>
      <c r="F52" s="40">
        <f t="shared" si="13"/>
        <v>54</v>
      </c>
      <c r="G52" s="42">
        <f t="shared" si="15"/>
        <v>4.447999999999996</v>
      </c>
      <c r="H52" s="36">
        <f t="shared" si="13"/>
        <v>54</v>
      </c>
      <c r="I52" s="40">
        <f t="shared" si="13"/>
        <v>54</v>
      </c>
      <c r="J52" s="42">
        <v>6.34</v>
      </c>
      <c r="K52" s="36">
        <f t="shared" si="5"/>
        <v>54</v>
      </c>
      <c r="L52" s="40">
        <f t="shared" si="5"/>
        <v>54</v>
      </c>
      <c r="M52" s="42">
        <f t="shared" si="16"/>
        <v>8.4199999999999804</v>
      </c>
      <c r="N52" s="36">
        <f t="shared" si="7"/>
        <v>54</v>
      </c>
      <c r="O52" s="40">
        <f t="shared" si="7"/>
        <v>54</v>
      </c>
      <c r="P52" s="42">
        <f t="shared" si="17"/>
        <v>3.9979999999999953</v>
      </c>
      <c r="Q52" s="36">
        <f t="shared" si="9"/>
        <v>54</v>
      </c>
      <c r="R52" s="40">
        <f t="shared" si="9"/>
        <v>54</v>
      </c>
      <c r="S52" s="42">
        <v>2.73</v>
      </c>
      <c r="T52" s="36">
        <f t="shared" si="19"/>
        <v>86</v>
      </c>
      <c r="U52" s="40">
        <v>86</v>
      </c>
      <c r="V52" s="42">
        <v>12.2</v>
      </c>
      <c r="W52" s="36">
        <v>86</v>
      </c>
      <c r="X52" s="40">
        <v>86</v>
      </c>
      <c r="Y52" s="42">
        <f t="shared" si="0"/>
        <v>82.5</v>
      </c>
      <c r="Z52" s="36">
        <v>86</v>
      </c>
      <c r="AA52" s="40">
        <v>86</v>
      </c>
      <c r="AB52" s="43">
        <f t="shared" si="18"/>
        <v>95</v>
      </c>
      <c r="AC52" s="36">
        <v>86</v>
      </c>
      <c r="AD52" s="40">
        <v>86</v>
      </c>
      <c r="AE52" s="40">
        <f t="shared" si="12"/>
        <v>56</v>
      </c>
      <c r="AG52" s="25"/>
    </row>
    <row r="53" spans="2:33" ht="9" customHeight="1">
      <c r="C53" s="36">
        <f t="shared" si="13"/>
        <v>53</v>
      </c>
      <c r="D53" s="61">
        <f t="shared" si="14"/>
        <v>2.5148999999999968</v>
      </c>
      <c r="E53" s="36">
        <f t="shared" si="13"/>
        <v>53</v>
      </c>
      <c r="F53" s="40">
        <f t="shared" si="13"/>
        <v>53</v>
      </c>
      <c r="G53" s="42">
        <f t="shared" si="15"/>
        <v>4.4609999999999959</v>
      </c>
      <c r="H53" s="36">
        <f t="shared" si="13"/>
        <v>53</v>
      </c>
      <c r="I53" s="40">
        <f t="shared" si="13"/>
        <v>53</v>
      </c>
      <c r="J53" s="42">
        <v>6.35</v>
      </c>
      <c r="K53" s="36">
        <f t="shared" si="5"/>
        <v>53</v>
      </c>
      <c r="L53" s="40">
        <f t="shared" si="5"/>
        <v>53</v>
      </c>
      <c r="M53" s="42">
        <f t="shared" si="16"/>
        <v>8.43999999999998</v>
      </c>
      <c r="N53" s="36">
        <f t="shared" si="7"/>
        <v>53</v>
      </c>
      <c r="O53" s="40">
        <f t="shared" si="7"/>
        <v>53</v>
      </c>
      <c r="P53" s="42">
        <f t="shared" si="17"/>
        <v>4.0109999999999957</v>
      </c>
      <c r="Q53" s="36">
        <f t="shared" si="9"/>
        <v>53</v>
      </c>
      <c r="R53" s="40">
        <f t="shared" si="9"/>
        <v>53</v>
      </c>
      <c r="S53" s="42">
        <v>2.75</v>
      </c>
      <c r="T53" s="36">
        <f t="shared" si="19"/>
        <v>87</v>
      </c>
      <c r="U53" s="40">
        <v>87</v>
      </c>
      <c r="V53" s="42">
        <v>12.4</v>
      </c>
      <c r="W53" s="36">
        <v>87</v>
      </c>
      <c r="X53" s="40">
        <v>87</v>
      </c>
      <c r="Y53" s="42">
        <f t="shared" si="0"/>
        <v>83.75</v>
      </c>
      <c r="Z53" s="36">
        <v>87</v>
      </c>
      <c r="AA53" s="40">
        <v>87</v>
      </c>
      <c r="AB53" s="43">
        <f t="shared" si="18"/>
        <v>97.5</v>
      </c>
      <c r="AC53" s="36">
        <v>87</v>
      </c>
      <c r="AD53" s="40">
        <v>87</v>
      </c>
      <c r="AE53" s="40">
        <f t="shared" si="12"/>
        <v>55</v>
      </c>
      <c r="AG53" s="25"/>
    </row>
    <row r="54" spans="2:33" ht="9" customHeight="1">
      <c r="C54" s="36">
        <f t="shared" si="13"/>
        <v>52</v>
      </c>
      <c r="D54" s="60">
        <f t="shared" si="14"/>
        <v>2.5215999999999967</v>
      </c>
      <c r="E54" s="36">
        <f t="shared" si="13"/>
        <v>52</v>
      </c>
      <c r="F54" s="40">
        <f t="shared" si="13"/>
        <v>52</v>
      </c>
      <c r="G54" s="42">
        <f t="shared" si="15"/>
        <v>4.4739999999999958</v>
      </c>
      <c r="H54" s="36">
        <f t="shared" si="13"/>
        <v>52</v>
      </c>
      <c r="I54" s="40">
        <f t="shared" si="13"/>
        <v>52</v>
      </c>
      <c r="J54" s="42">
        <v>6.37</v>
      </c>
      <c r="K54" s="36">
        <f t="shared" si="5"/>
        <v>52</v>
      </c>
      <c r="L54" s="40">
        <f t="shared" si="5"/>
        <v>52</v>
      </c>
      <c r="M54" s="42">
        <f t="shared" si="16"/>
        <v>8.4599999999999795</v>
      </c>
      <c r="N54" s="36">
        <f t="shared" si="7"/>
        <v>52</v>
      </c>
      <c r="O54" s="40">
        <f t="shared" si="7"/>
        <v>52</v>
      </c>
      <c r="P54" s="42">
        <f t="shared" si="17"/>
        <v>4.0239999999999956</v>
      </c>
      <c r="Q54" s="36">
        <f t="shared" si="9"/>
        <v>52</v>
      </c>
      <c r="R54" s="40">
        <f t="shared" si="9"/>
        <v>52</v>
      </c>
      <c r="S54" s="42">
        <v>2.77</v>
      </c>
      <c r="T54" s="36">
        <f t="shared" si="19"/>
        <v>88</v>
      </c>
      <c r="U54" s="40">
        <v>88</v>
      </c>
      <c r="V54" s="42">
        <v>12.6</v>
      </c>
      <c r="W54" s="36">
        <v>88</v>
      </c>
      <c r="X54" s="40">
        <v>88</v>
      </c>
      <c r="Y54" s="42">
        <f t="shared" si="0"/>
        <v>85</v>
      </c>
      <c r="Z54" s="36">
        <v>88</v>
      </c>
      <c r="AA54" s="40">
        <v>88</v>
      </c>
      <c r="AB54" s="43">
        <f t="shared" si="18"/>
        <v>100</v>
      </c>
      <c r="AC54" s="36">
        <v>88</v>
      </c>
      <c r="AD54" s="40">
        <v>88</v>
      </c>
      <c r="AE54" s="40">
        <f t="shared" si="12"/>
        <v>54</v>
      </c>
      <c r="AG54" s="25"/>
    </row>
    <row r="55" spans="2:33" ht="9" customHeight="1">
      <c r="C55" s="36">
        <f t="shared" si="13"/>
        <v>51</v>
      </c>
      <c r="D55" s="60">
        <f t="shared" si="14"/>
        <v>2.5282999999999967</v>
      </c>
      <c r="E55" s="36">
        <f t="shared" si="13"/>
        <v>51</v>
      </c>
      <c r="F55" s="40">
        <f t="shared" si="13"/>
        <v>51</v>
      </c>
      <c r="G55" s="42">
        <f t="shared" si="15"/>
        <v>4.4869999999999957</v>
      </c>
      <c r="H55" s="36">
        <f t="shared" si="13"/>
        <v>51</v>
      </c>
      <c r="I55" s="40">
        <f t="shared" si="13"/>
        <v>51</v>
      </c>
      <c r="J55" s="42">
        <v>6.38</v>
      </c>
      <c r="K55" s="36">
        <f t="shared" si="5"/>
        <v>51</v>
      </c>
      <c r="L55" s="40">
        <f t="shared" si="5"/>
        <v>51</v>
      </c>
      <c r="M55" s="42">
        <f t="shared" si="16"/>
        <v>8.4799999999999791</v>
      </c>
      <c r="N55" s="36">
        <f t="shared" si="7"/>
        <v>51</v>
      </c>
      <c r="O55" s="40">
        <f t="shared" si="7"/>
        <v>51</v>
      </c>
      <c r="P55" s="42">
        <f t="shared" si="17"/>
        <v>4.0369999999999955</v>
      </c>
      <c r="Q55" s="36">
        <f t="shared" si="9"/>
        <v>51</v>
      </c>
      <c r="R55" s="40">
        <f t="shared" si="9"/>
        <v>51</v>
      </c>
      <c r="S55" s="42">
        <v>2.79</v>
      </c>
      <c r="T55" s="36">
        <f t="shared" si="19"/>
        <v>89</v>
      </c>
      <c r="U55" s="40">
        <v>89</v>
      </c>
      <c r="V55" s="42">
        <v>12.8</v>
      </c>
      <c r="W55" s="36">
        <v>89</v>
      </c>
      <c r="X55" s="40">
        <v>89</v>
      </c>
      <c r="Y55" s="42">
        <f t="shared" si="0"/>
        <v>86.25</v>
      </c>
      <c r="Z55" s="36">
        <v>89</v>
      </c>
      <c r="AA55" s="40">
        <v>89</v>
      </c>
      <c r="AB55" s="43">
        <f t="shared" si="18"/>
        <v>102.5</v>
      </c>
      <c r="AC55" s="36">
        <v>89</v>
      </c>
      <c r="AD55" s="40">
        <v>89</v>
      </c>
      <c r="AE55" s="40">
        <f t="shared" si="12"/>
        <v>53</v>
      </c>
      <c r="AG55" s="25"/>
    </row>
    <row r="56" spans="2:33" ht="9" customHeight="1">
      <c r="C56" s="36">
        <f t="shared" si="13"/>
        <v>50</v>
      </c>
      <c r="D56" s="60">
        <f t="shared" si="14"/>
        <v>2.5349999999999966</v>
      </c>
      <c r="E56" s="36">
        <f t="shared" si="13"/>
        <v>50</v>
      </c>
      <c r="F56" s="40">
        <f t="shared" si="13"/>
        <v>50</v>
      </c>
      <c r="G56" s="42">
        <f t="shared" si="15"/>
        <v>4.4999999999999956</v>
      </c>
      <c r="H56" s="36">
        <f t="shared" si="13"/>
        <v>50</v>
      </c>
      <c r="I56" s="40">
        <f t="shared" si="13"/>
        <v>50</v>
      </c>
      <c r="J56" s="42">
        <v>6.4</v>
      </c>
      <c r="K56" s="36">
        <f t="shared" si="5"/>
        <v>50</v>
      </c>
      <c r="L56" s="40">
        <f t="shared" si="5"/>
        <v>50</v>
      </c>
      <c r="M56" s="42">
        <f t="shared" si="16"/>
        <v>8.4999999999999787</v>
      </c>
      <c r="N56" s="36">
        <f t="shared" si="7"/>
        <v>50</v>
      </c>
      <c r="O56" s="40">
        <f t="shared" si="7"/>
        <v>50</v>
      </c>
      <c r="P56" s="42">
        <f t="shared" si="17"/>
        <v>4.0499999999999954</v>
      </c>
      <c r="Q56" s="36">
        <f t="shared" si="9"/>
        <v>50</v>
      </c>
      <c r="R56" s="40">
        <f t="shared" si="9"/>
        <v>50</v>
      </c>
      <c r="S56" s="42">
        <v>2.81</v>
      </c>
      <c r="T56" s="36">
        <f t="shared" si="19"/>
        <v>90</v>
      </c>
      <c r="U56" s="40">
        <v>90</v>
      </c>
      <c r="V56" s="42">
        <v>13</v>
      </c>
      <c r="W56" s="36">
        <v>90</v>
      </c>
      <c r="X56" s="40">
        <v>90</v>
      </c>
      <c r="Y56" s="42">
        <f t="shared" si="0"/>
        <v>87.5</v>
      </c>
      <c r="Z56" s="36">
        <v>90</v>
      </c>
      <c r="AA56" s="40">
        <v>90</v>
      </c>
      <c r="AB56" s="43">
        <f t="shared" si="18"/>
        <v>105</v>
      </c>
      <c r="AC56" s="36">
        <v>90</v>
      </c>
      <c r="AD56" s="40">
        <v>90</v>
      </c>
      <c r="AE56" s="40">
        <f t="shared" si="12"/>
        <v>52</v>
      </c>
      <c r="AG56" s="25"/>
    </row>
    <row r="57" spans="2:33" ht="9" customHeight="1">
      <c r="C57" s="47">
        <v>0</v>
      </c>
      <c r="D57" s="61">
        <f t="shared" si="14"/>
        <v>2.5416999999999965</v>
      </c>
      <c r="E57" s="47">
        <v>0</v>
      </c>
      <c r="F57" s="40">
        <v>0</v>
      </c>
      <c r="G57" s="42">
        <f t="shared" si="15"/>
        <v>4.5129999999999955</v>
      </c>
      <c r="H57" s="47">
        <v>0</v>
      </c>
      <c r="I57" s="40">
        <v>0</v>
      </c>
      <c r="J57" s="42">
        <v>6.42</v>
      </c>
      <c r="K57" s="47">
        <v>0</v>
      </c>
      <c r="L57" s="40">
        <v>0</v>
      </c>
      <c r="M57" s="42">
        <f t="shared" si="16"/>
        <v>8.5199999999999783</v>
      </c>
      <c r="N57" s="47">
        <v>0</v>
      </c>
      <c r="O57" s="40">
        <v>0</v>
      </c>
      <c r="P57" s="42">
        <f t="shared" si="17"/>
        <v>4.0629999999999953</v>
      </c>
      <c r="Q57" s="47">
        <v>0</v>
      </c>
      <c r="R57" s="40">
        <v>0</v>
      </c>
      <c r="S57" s="42">
        <v>2.83</v>
      </c>
      <c r="T57" s="36">
        <f t="shared" si="19"/>
        <v>91</v>
      </c>
      <c r="U57" s="40">
        <v>91</v>
      </c>
      <c r="V57" s="42">
        <v>13.2</v>
      </c>
      <c r="W57" s="47">
        <v>91</v>
      </c>
      <c r="X57" s="40">
        <v>91</v>
      </c>
      <c r="Y57" s="42">
        <f t="shared" si="0"/>
        <v>88.75</v>
      </c>
      <c r="Z57" s="47">
        <v>91</v>
      </c>
      <c r="AA57" s="40">
        <v>91</v>
      </c>
      <c r="AB57" s="43">
        <f t="shared" si="18"/>
        <v>107.5</v>
      </c>
      <c r="AC57" s="47">
        <v>91</v>
      </c>
      <c r="AD57" s="40">
        <v>91</v>
      </c>
      <c r="AE57" s="40">
        <f t="shared" si="12"/>
        <v>51</v>
      </c>
      <c r="AG57" s="25"/>
    </row>
    <row r="58" spans="2:33" ht="9" customHeight="1">
      <c r="C58" s="47">
        <v>0</v>
      </c>
      <c r="D58" s="60">
        <f t="shared" si="14"/>
        <v>2.5483999999999964</v>
      </c>
      <c r="E58" s="47">
        <v>0</v>
      </c>
      <c r="F58" s="40">
        <v>0</v>
      </c>
      <c r="G58" s="42">
        <f t="shared" si="15"/>
        <v>4.5259999999999954</v>
      </c>
      <c r="H58" s="47">
        <v>0</v>
      </c>
      <c r="I58" s="40">
        <v>0</v>
      </c>
      <c r="J58" s="42">
        <v>6.43</v>
      </c>
      <c r="K58" s="47">
        <v>0</v>
      </c>
      <c r="L58" s="40">
        <v>0</v>
      </c>
      <c r="M58" s="42">
        <f t="shared" si="16"/>
        <v>8.5399999999999778</v>
      </c>
      <c r="N58" s="47">
        <v>0</v>
      </c>
      <c r="O58" s="40">
        <v>0</v>
      </c>
      <c r="P58" s="42">
        <f t="shared" si="17"/>
        <v>4.0759999999999952</v>
      </c>
      <c r="Q58" s="47">
        <v>0</v>
      </c>
      <c r="R58" s="40">
        <v>0</v>
      </c>
      <c r="S58" s="42">
        <v>2.84</v>
      </c>
      <c r="T58" s="36">
        <f t="shared" si="19"/>
        <v>92</v>
      </c>
      <c r="U58" s="40">
        <v>92</v>
      </c>
      <c r="V58" s="42">
        <v>13.4</v>
      </c>
      <c r="W58" s="47">
        <v>92</v>
      </c>
      <c r="X58" s="40">
        <v>92</v>
      </c>
      <c r="Y58" s="42">
        <f t="shared" si="0"/>
        <v>90</v>
      </c>
      <c r="Z58" s="47">
        <v>92</v>
      </c>
      <c r="AA58" s="40">
        <v>92</v>
      </c>
      <c r="AB58" s="43">
        <f t="shared" si="18"/>
        <v>110</v>
      </c>
      <c r="AC58" s="47">
        <v>92</v>
      </c>
      <c r="AD58" s="40">
        <v>92</v>
      </c>
      <c r="AE58" s="40">
        <f t="shared" si="12"/>
        <v>50</v>
      </c>
      <c r="AG58" s="25"/>
    </row>
    <row r="59" spans="2:33" ht="9" customHeight="1">
      <c r="C59" s="47">
        <v>0</v>
      </c>
      <c r="D59" s="60">
        <f t="shared" si="14"/>
        <v>2.5550999999999964</v>
      </c>
      <c r="E59" s="47">
        <v>0</v>
      </c>
      <c r="F59" s="40">
        <v>0</v>
      </c>
      <c r="G59" s="42">
        <f t="shared" si="15"/>
        <v>4.5389999999999953</v>
      </c>
      <c r="H59" s="47">
        <v>0</v>
      </c>
      <c r="I59" s="40">
        <v>0</v>
      </c>
      <c r="J59" s="42">
        <v>6.45</v>
      </c>
      <c r="K59" s="47">
        <v>0</v>
      </c>
      <c r="L59" s="40">
        <v>0</v>
      </c>
      <c r="M59" s="42">
        <f t="shared" si="16"/>
        <v>8.5599999999999774</v>
      </c>
      <c r="N59" s="47">
        <v>0</v>
      </c>
      <c r="O59" s="40">
        <v>0</v>
      </c>
      <c r="P59" s="42">
        <f t="shared" si="17"/>
        <v>4.0889999999999951</v>
      </c>
      <c r="Q59" s="47">
        <v>0</v>
      </c>
      <c r="R59" s="40">
        <v>0</v>
      </c>
      <c r="S59" s="42">
        <v>2.86</v>
      </c>
      <c r="T59" s="36">
        <f t="shared" si="19"/>
        <v>93</v>
      </c>
      <c r="U59" s="40">
        <v>93</v>
      </c>
      <c r="V59" s="42">
        <v>13.6</v>
      </c>
      <c r="W59" s="47">
        <v>93</v>
      </c>
      <c r="X59" s="40">
        <v>93</v>
      </c>
      <c r="Y59" s="42">
        <f t="shared" si="0"/>
        <v>91.25</v>
      </c>
      <c r="Z59" s="47">
        <v>93</v>
      </c>
      <c r="AA59" s="40">
        <v>93</v>
      </c>
      <c r="AB59" s="43">
        <f t="shared" si="18"/>
        <v>112.5</v>
      </c>
      <c r="AC59" s="47">
        <v>93</v>
      </c>
      <c r="AD59" s="40">
        <v>93</v>
      </c>
      <c r="AE59" s="40">
        <f t="shared" si="12"/>
        <v>49</v>
      </c>
      <c r="AG59" s="25"/>
    </row>
    <row r="60" spans="2:33" ht="9" customHeight="1">
      <c r="C60" s="47">
        <v>0</v>
      </c>
      <c r="D60" s="61">
        <f t="shared" si="14"/>
        <v>2.5617999999999963</v>
      </c>
      <c r="E60" s="47">
        <v>0</v>
      </c>
      <c r="F60" s="40">
        <v>0</v>
      </c>
      <c r="G60" s="42">
        <f t="shared" si="15"/>
        <v>4.5519999999999952</v>
      </c>
      <c r="H60" s="47">
        <v>0</v>
      </c>
      <c r="I60" s="40">
        <v>0</v>
      </c>
      <c r="J60" s="42">
        <v>6.46</v>
      </c>
      <c r="K60" s="47">
        <v>0</v>
      </c>
      <c r="L60" s="40">
        <v>0</v>
      </c>
      <c r="M60" s="42">
        <f t="shared" si="16"/>
        <v>8.579999999999977</v>
      </c>
      <c r="N60" s="47">
        <v>0</v>
      </c>
      <c r="O60" s="40">
        <v>0</v>
      </c>
      <c r="P60" s="42">
        <f t="shared" si="17"/>
        <v>4.101999999999995</v>
      </c>
      <c r="Q60" s="47">
        <v>0</v>
      </c>
      <c r="R60" s="40">
        <v>0</v>
      </c>
      <c r="S60" s="42">
        <v>2.88</v>
      </c>
      <c r="T60" s="36">
        <f t="shared" si="19"/>
        <v>94</v>
      </c>
      <c r="U60" s="40">
        <v>94</v>
      </c>
      <c r="V60" s="42">
        <v>13.8</v>
      </c>
      <c r="W60" s="47">
        <v>94</v>
      </c>
      <c r="X60" s="40">
        <v>94</v>
      </c>
      <c r="Y60" s="42">
        <f t="shared" si="0"/>
        <v>92.5</v>
      </c>
      <c r="Z60" s="47">
        <v>94</v>
      </c>
      <c r="AA60" s="40">
        <v>94</v>
      </c>
      <c r="AB60" s="43">
        <f t="shared" si="18"/>
        <v>115</v>
      </c>
      <c r="AC60" s="47">
        <v>94</v>
      </c>
      <c r="AD60" s="40">
        <v>94</v>
      </c>
      <c r="AE60" s="40">
        <f t="shared" si="12"/>
        <v>48</v>
      </c>
      <c r="AG60" s="25"/>
    </row>
    <row r="61" spans="2:33" ht="9" customHeight="1">
      <c r="C61" s="47">
        <v>0</v>
      </c>
      <c r="D61" s="60">
        <f t="shared" si="14"/>
        <v>2.5684999999999962</v>
      </c>
      <c r="E61" s="47">
        <v>0</v>
      </c>
      <c r="F61" s="40">
        <v>0</v>
      </c>
      <c r="G61" s="42">
        <f t="shared" si="15"/>
        <v>4.5649999999999951</v>
      </c>
      <c r="H61" s="47">
        <v>0</v>
      </c>
      <c r="I61" s="40">
        <v>0</v>
      </c>
      <c r="J61" s="42">
        <v>6.48</v>
      </c>
      <c r="K61" s="47">
        <v>0</v>
      </c>
      <c r="L61" s="40">
        <v>0</v>
      </c>
      <c r="M61" s="42">
        <f t="shared" si="16"/>
        <v>8.5999999999999766</v>
      </c>
      <c r="N61" s="47">
        <v>0</v>
      </c>
      <c r="O61" s="40">
        <v>0</v>
      </c>
      <c r="P61" s="42">
        <f t="shared" si="17"/>
        <v>4.1149999999999949</v>
      </c>
      <c r="Q61" s="47">
        <v>0</v>
      </c>
      <c r="R61" s="40">
        <v>0</v>
      </c>
      <c r="S61" s="42">
        <v>2.9</v>
      </c>
      <c r="T61" s="36">
        <f t="shared" si="19"/>
        <v>95</v>
      </c>
      <c r="U61" s="40">
        <v>95</v>
      </c>
      <c r="V61" s="42">
        <v>14</v>
      </c>
      <c r="W61" s="47">
        <v>95</v>
      </c>
      <c r="X61" s="40">
        <v>95</v>
      </c>
      <c r="Y61" s="42">
        <f t="shared" si="0"/>
        <v>93.75</v>
      </c>
      <c r="Z61" s="47">
        <v>95</v>
      </c>
      <c r="AA61" s="40">
        <v>95</v>
      </c>
      <c r="AB61" s="43">
        <f t="shared" si="18"/>
        <v>117.5</v>
      </c>
      <c r="AC61" s="47">
        <v>95</v>
      </c>
      <c r="AD61" s="40">
        <v>95</v>
      </c>
      <c r="AE61" s="40">
        <f t="shared" si="12"/>
        <v>47</v>
      </c>
      <c r="AG61" s="25"/>
    </row>
    <row r="62" spans="2:33" ht="9" customHeight="1">
      <c r="C62" s="47">
        <v>0</v>
      </c>
      <c r="D62" s="60">
        <f t="shared" si="14"/>
        <v>2.5751999999999962</v>
      </c>
      <c r="E62" s="47">
        <v>0</v>
      </c>
      <c r="F62" s="40">
        <v>0</v>
      </c>
      <c r="G62" s="42">
        <f t="shared" si="15"/>
        <v>4.577999999999995</v>
      </c>
      <c r="H62" s="47">
        <v>0</v>
      </c>
      <c r="I62" s="40">
        <v>0</v>
      </c>
      <c r="J62" s="42">
        <v>6.5</v>
      </c>
      <c r="K62" s="47">
        <v>0</v>
      </c>
      <c r="L62" s="40">
        <v>0</v>
      </c>
      <c r="M62" s="42">
        <f t="shared" si="16"/>
        <v>8.6199999999999761</v>
      </c>
      <c r="N62" s="47">
        <v>0</v>
      </c>
      <c r="O62" s="40">
        <v>0</v>
      </c>
      <c r="P62" s="42">
        <f t="shared" si="17"/>
        <v>4.1279999999999948</v>
      </c>
      <c r="Q62" s="47">
        <v>0</v>
      </c>
      <c r="R62" s="40">
        <v>0</v>
      </c>
      <c r="S62" s="42">
        <v>2.92</v>
      </c>
      <c r="T62" s="36">
        <f t="shared" si="19"/>
        <v>96</v>
      </c>
      <c r="U62" s="40">
        <v>96</v>
      </c>
      <c r="V62" s="42">
        <v>14.2</v>
      </c>
      <c r="W62" s="47">
        <v>96</v>
      </c>
      <c r="X62" s="40">
        <v>96</v>
      </c>
      <c r="Y62" s="42">
        <f t="shared" si="0"/>
        <v>95</v>
      </c>
      <c r="Z62" s="47">
        <v>96</v>
      </c>
      <c r="AA62" s="40">
        <v>96</v>
      </c>
      <c r="AB62" s="43">
        <f t="shared" si="18"/>
        <v>120</v>
      </c>
      <c r="AC62" s="47">
        <v>96</v>
      </c>
      <c r="AD62" s="40">
        <v>96</v>
      </c>
      <c r="AE62" s="40">
        <f t="shared" si="12"/>
        <v>46</v>
      </c>
      <c r="AG62" s="25"/>
    </row>
    <row r="63" spans="2:33" ht="9" customHeight="1">
      <c r="C63" s="47">
        <v>0</v>
      </c>
      <c r="D63" s="61">
        <f t="shared" si="14"/>
        <v>2.5818999999999961</v>
      </c>
      <c r="E63" s="47">
        <v>0</v>
      </c>
      <c r="F63" s="40">
        <v>0</v>
      </c>
      <c r="G63" s="42">
        <f t="shared" si="15"/>
        <v>4.5909999999999949</v>
      </c>
      <c r="H63" s="47">
        <v>0</v>
      </c>
      <c r="I63" s="40">
        <v>0</v>
      </c>
      <c r="J63" s="42">
        <v>6.51</v>
      </c>
      <c r="K63" s="47">
        <v>0</v>
      </c>
      <c r="L63" s="40">
        <v>0</v>
      </c>
      <c r="M63" s="42">
        <f t="shared" si="16"/>
        <v>8.6399999999999757</v>
      </c>
      <c r="N63" s="47">
        <v>0</v>
      </c>
      <c r="O63" s="40">
        <v>0</v>
      </c>
      <c r="P63" s="42">
        <f t="shared" si="17"/>
        <v>4.1409999999999947</v>
      </c>
      <c r="Q63" s="47">
        <v>0</v>
      </c>
      <c r="R63" s="40">
        <v>0</v>
      </c>
      <c r="S63" s="42">
        <v>2.94</v>
      </c>
      <c r="T63" s="36">
        <f t="shared" si="19"/>
        <v>97</v>
      </c>
      <c r="U63" s="40">
        <v>97</v>
      </c>
      <c r="V63" s="42">
        <v>14.4</v>
      </c>
      <c r="W63" s="47">
        <v>97</v>
      </c>
      <c r="X63" s="40">
        <v>97</v>
      </c>
      <c r="Y63" s="42">
        <f t="shared" si="0"/>
        <v>96.25</v>
      </c>
      <c r="Z63" s="47">
        <v>97</v>
      </c>
      <c r="AA63" s="40">
        <v>97</v>
      </c>
      <c r="AB63" s="43">
        <f t="shared" si="18"/>
        <v>122.5</v>
      </c>
      <c r="AC63" s="47">
        <v>97</v>
      </c>
      <c r="AD63" s="40">
        <v>97</v>
      </c>
      <c r="AE63" s="40">
        <f t="shared" si="12"/>
        <v>45</v>
      </c>
      <c r="AG63" s="25"/>
    </row>
    <row r="64" spans="2:33" ht="9" customHeight="1">
      <c r="C64" s="47">
        <v>0</v>
      </c>
      <c r="D64" s="60">
        <f t="shared" si="14"/>
        <v>2.588599999999996</v>
      </c>
      <c r="E64" s="47">
        <v>0</v>
      </c>
      <c r="F64" s="40">
        <v>0</v>
      </c>
      <c r="G64" s="42">
        <f t="shared" si="15"/>
        <v>4.6039999999999948</v>
      </c>
      <c r="H64" s="47">
        <v>0</v>
      </c>
      <c r="I64" s="40">
        <v>0</v>
      </c>
      <c r="J64" s="42">
        <v>6.53</v>
      </c>
      <c r="K64" s="47">
        <v>0</v>
      </c>
      <c r="L64" s="40">
        <v>0</v>
      </c>
      <c r="M64" s="42">
        <f t="shared" si="16"/>
        <v>8.6599999999999753</v>
      </c>
      <c r="N64" s="47">
        <v>0</v>
      </c>
      <c r="O64" s="40">
        <v>0</v>
      </c>
      <c r="P64" s="42">
        <f t="shared" si="17"/>
        <v>4.1539999999999946</v>
      </c>
      <c r="Q64" s="47">
        <v>0</v>
      </c>
      <c r="R64" s="40">
        <v>0</v>
      </c>
      <c r="S64" s="42">
        <v>2.96</v>
      </c>
      <c r="T64" s="36">
        <f t="shared" si="19"/>
        <v>98</v>
      </c>
      <c r="U64" s="40">
        <v>98</v>
      </c>
      <c r="V64" s="42">
        <v>14.6</v>
      </c>
      <c r="W64" s="47">
        <v>98</v>
      </c>
      <c r="X64" s="40">
        <v>98</v>
      </c>
      <c r="Y64" s="42">
        <f t="shared" si="0"/>
        <v>97.5</v>
      </c>
      <c r="Z64" s="47">
        <v>98</v>
      </c>
      <c r="AA64" s="40">
        <v>98</v>
      </c>
      <c r="AB64" s="43">
        <f t="shared" si="18"/>
        <v>125</v>
      </c>
      <c r="AC64" s="47">
        <v>98</v>
      </c>
      <c r="AD64" s="40">
        <v>98</v>
      </c>
      <c r="AE64" s="40">
        <f t="shared" si="12"/>
        <v>44</v>
      </c>
      <c r="AG64" s="25"/>
    </row>
    <row r="65" spans="3:33" ht="9" customHeight="1">
      <c r="C65" s="47">
        <v>0</v>
      </c>
      <c r="D65" s="60">
        <f t="shared" si="14"/>
        <v>2.5952999999999959</v>
      </c>
      <c r="E65" s="47">
        <v>0</v>
      </c>
      <c r="F65" s="40">
        <v>0</v>
      </c>
      <c r="G65" s="42">
        <f t="shared" si="15"/>
        <v>4.6169999999999947</v>
      </c>
      <c r="H65" s="47">
        <v>0</v>
      </c>
      <c r="I65" s="40">
        <v>0</v>
      </c>
      <c r="J65" s="42">
        <v>6.54</v>
      </c>
      <c r="K65" s="47">
        <v>0</v>
      </c>
      <c r="L65" s="40">
        <v>0</v>
      </c>
      <c r="M65" s="42">
        <f t="shared" si="16"/>
        <v>8.6799999999999748</v>
      </c>
      <c r="N65" s="47">
        <v>0</v>
      </c>
      <c r="O65" s="40">
        <v>0</v>
      </c>
      <c r="P65" s="42">
        <f t="shared" si="17"/>
        <v>4.1669999999999945</v>
      </c>
      <c r="Q65" s="47">
        <v>0</v>
      </c>
      <c r="R65" s="40">
        <v>0</v>
      </c>
      <c r="S65" s="42">
        <v>2.98</v>
      </c>
      <c r="T65" s="36">
        <f t="shared" si="19"/>
        <v>99</v>
      </c>
      <c r="U65" s="40">
        <v>99</v>
      </c>
      <c r="V65" s="42">
        <v>14.8</v>
      </c>
      <c r="W65" s="47">
        <v>99</v>
      </c>
      <c r="X65" s="40">
        <v>99</v>
      </c>
      <c r="Y65" s="42">
        <f>Y66-1.25</f>
        <v>98.75</v>
      </c>
      <c r="Z65" s="47">
        <v>99</v>
      </c>
      <c r="AA65" s="40">
        <v>99</v>
      </c>
      <c r="AB65" s="43">
        <f t="shared" si="18"/>
        <v>127.5</v>
      </c>
      <c r="AC65" s="47">
        <v>99</v>
      </c>
      <c r="AD65" s="40">
        <v>99</v>
      </c>
      <c r="AE65" s="40">
        <f t="shared" si="12"/>
        <v>43</v>
      </c>
      <c r="AG65" s="25"/>
    </row>
    <row r="66" spans="3:33" ht="9" customHeight="1">
      <c r="C66" s="47">
        <v>0</v>
      </c>
      <c r="D66" s="61">
        <f t="shared" si="14"/>
        <v>2.6019999999999959</v>
      </c>
      <c r="E66" s="47">
        <v>0</v>
      </c>
      <c r="F66" s="40">
        <v>0</v>
      </c>
      <c r="G66" s="42">
        <f t="shared" si="15"/>
        <v>4.6299999999999946</v>
      </c>
      <c r="H66" s="47">
        <v>0</v>
      </c>
      <c r="I66" s="40">
        <v>0</v>
      </c>
      <c r="J66" s="42">
        <v>6.56</v>
      </c>
      <c r="K66" s="47">
        <v>0</v>
      </c>
      <c r="L66" s="40">
        <v>0</v>
      </c>
      <c r="M66" s="42">
        <f t="shared" si="16"/>
        <v>8.6999999999999744</v>
      </c>
      <c r="N66" s="47">
        <v>0</v>
      </c>
      <c r="O66" s="40">
        <v>0</v>
      </c>
      <c r="P66" s="42">
        <f t="shared" si="17"/>
        <v>4.1799999999999944</v>
      </c>
      <c r="Q66" s="47">
        <v>0</v>
      </c>
      <c r="R66" s="40">
        <v>0</v>
      </c>
      <c r="S66" s="38">
        <v>3</v>
      </c>
      <c r="T66" s="36">
        <v>100</v>
      </c>
      <c r="U66" s="40">
        <v>100</v>
      </c>
      <c r="V66" s="42">
        <v>15</v>
      </c>
      <c r="W66" s="47">
        <v>100</v>
      </c>
      <c r="X66" s="40">
        <v>100</v>
      </c>
      <c r="Y66" s="42">
        <v>100</v>
      </c>
      <c r="Z66" s="47">
        <v>100</v>
      </c>
      <c r="AA66" s="40">
        <v>100</v>
      </c>
      <c r="AB66" s="43">
        <v>130</v>
      </c>
      <c r="AC66" s="47">
        <v>100</v>
      </c>
      <c r="AD66" s="40">
        <v>100</v>
      </c>
      <c r="AE66" s="40">
        <f t="shared" si="12"/>
        <v>42</v>
      </c>
      <c r="AG66" s="25"/>
    </row>
    <row r="67" spans="3:33" ht="9" customHeight="1" thickBot="1">
      <c r="C67" s="48">
        <v>0</v>
      </c>
      <c r="D67" s="62" t="s">
        <v>40</v>
      </c>
      <c r="E67" s="62"/>
      <c r="F67" s="62"/>
      <c r="G67" s="63" t="s">
        <v>41</v>
      </c>
      <c r="H67" s="63"/>
      <c r="I67" s="63"/>
      <c r="J67" s="63" t="s">
        <v>42</v>
      </c>
      <c r="K67" s="63"/>
      <c r="L67" s="63"/>
      <c r="M67" s="63" t="s">
        <v>43</v>
      </c>
      <c r="N67" s="63"/>
      <c r="O67" s="63"/>
      <c r="P67" s="63" t="s">
        <v>44</v>
      </c>
      <c r="Q67" s="63"/>
      <c r="R67" s="63"/>
      <c r="S67" s="63">
        <v>5</v>
      </c>
      <c r="T67" s="63">
        <v>100</v>
      </c>
      <c r="U67" s="63">
        <v>100</v>
      </c>
      <c r="V67" s="63">
        <v>20</v>
      </c>
      <c r="W67" s="63">
        <v>100</v>
      </c>
      <c r="X67" s="63">
        <v>100</v>
      </c>
      <c r="Y67" s="63">
        <v>180</v>
      </c>
      <c r="Z67" s="99">
        <v>100</v>
      </c>
      <c r="AA67" s="99">
        <v>100</v>
      </c>
      <c r="AB67" s="64">
        <v>200</v>
      </c>
      <c r="AC67" s="100">
        <v>100</v>
      </c>
      <c r="AD67" s="100">
        <v>100</v>
      </c>
      <c r="AE67" s="52">
        <v>0</v>
      </c>
      <c r="AG67" s="25"/>
    </row>
    <row r="68" spans="3:33" ht="9" customHeight="1" thickBot="1">
      <c r="D68" s="53" t="s">
        <v>8</v>
      </c>
      <c r="E68" s="96"/>
      <c r="F68" s="96"/>
      <c r="G68" s="54" t="s">
        <v>6</v>
      </c>
      <c r="H68" s="54"/>
      <c r="I68" s="54"/>
      <c r="J68" s="54" t="s">
        <v>7</v>
      </c>
      <c r="K68" s="54"/>
      <c r="L68" s="54"/>
      <c r="M68" s="55" t="s">
        <v>9</v>
      </c>
      <c r="N68" s="55"/>
      <c r="O68" s="55"/>
      <c r="P68" s="56" t="s">
        <v>10</v>
      </c>
      <c r="Q68" s="56"/>
      <c r="R68" s="56"/>
      <c r="S68" s="54" t="s">
        <v>53</v>
      </c>
      <c r="T68" s="54"/>
      <c r="U68" s="54"/>
      <c r="V68" s="54" t="s">
        <v>16</v>
      </c>
      <c r="W68" s="54"/>
      <c r="X68" s="54"/>
      <c r="Y68" s="31" t="s">
        <v>17</v>
      </c>
      <c r="Z68" s="97"/>
      <c r="AA68" s="97"/>
      <c r="AB68" s="32" t="s">
        <v>18</v>
      </c>
      <c r="AC68" s="98"/>
      <c r="AD68" s="98"/>
    </row>
    <row r="69" spans="3:33" ht="9" customHeight="1"/>
    <row r="70" spans="3:33" ht="9" customHeight="1"/>
    <row r="71" spans="3:33" ht="9" customHeight="1"/>
    <row r="72" spans="3:33" ht="9" customHeight="1"/>
    <row r="73" spans="3:33" ht="9" customHeight="1"/>
    <row r="74" spans="3:33" ht="9" customHeight="1">
      <c r="S74" s="105"/>
      <c r="T74" s="109"/>
      <c r="U74" s="104"/>
    </row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</sheetData>
  <mergeCells count="3">
    <mergeCell ref="A1:AG1"/>
    <mergeCell ref="AE3:AG3"/>
    <mergeCell ref="A3:C3"/>
  </mergeCells>
  <phoneticPr fontId="0" type="noConversion"/>
  <pageMargins left="0.5" right="0.25" top="0.25" bottom="0.25" header="0.15" footer="0.5"/>
  <pageSetup scale="92" orientation="landscape" horizontalDpi="355" verticalDpi="355"/>
  <rowBreaks count="1" manualBreakCount="1">
    <brk id="70" min="2" max="1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AG94"/>
  <sheetViews>
    <sheetView topLeftCell="A17" workbookViewId="0">
      <selection activeCell="S70" sqref="S70"/>
    </sheetView>
  </sheetViews>
  <sheetFormatPr baseColWidth="10" defaultColWidth="11.5" defaultRowHeight="12.5" customHeight="1" x14ac:dyDescent="0"/>
  <cols>
    <col min="1" max="1" width="7.83203125" style="20" customWidth="1"/>
    <col min="2" max="2" width="10.83203125" style="21" customWidth="1"/>
    <col min="3" max="3" width="6.83203125" style="24" customWidth="1"/>
    <col min="4" max="6" width="7.83203125" style="24" customWidth="1"/>
    <col min="7" max="15" width="7.83203125" style="20" customWidth="1"/>
    <col min="16" max="17" width="7.83203125" style="25" customWidth="1"/>
    <col min="18" max="30" width="7.83203125" style="20" customWidth="1"/>
    <col min="31" max="31" width="6.83203125" style="20" customWidth="1"/>
    <col min="32" max="32" width="10.83203125" style="21" customWidth="1"/>
    <col min="33" max="33" width="7.83203125" style="20" customWidth="1"/>
    <col min="34" max="16384" width="11.5" style="20"/>
  </cols>
  <sheetData>
    <row r="1" spans="1:33" s="1" customFormat="1" ht="21" customHeight="1">
      <c r="A1" s="156" t="s">
        <v>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</row>
    <row r="2" spans="1:33" ht="15" customHeight="1">
      <c r="C2" s="22"/>
      <c r="D2" s="21"/>
      <c r="E2" s="21"/>
      <c r="F2" s="21"/>
      <c r="P2" s="20"/>
      <c r="Q2" s="20"/>
      <c r="AE2" s="23"/>
    </row>
    <row r="3" spans="1:33" ht="12" customHeight="1" thickBot="1">
      <c r="A3" s="159" t="s">
        <v>14</v>
      </c>
      <c r="B3" s="159"/>
      <c r="C3" s="159"/>
      <c r="AE3" s="160" t="s">
        <v>15</v>
      </c>
      <c r="AF3" s="160"/>
      <c r="AG3" s="160"/>
    </row>
    <row r="4" spans="1:33" s="21" customFormat="1" ht="9" customHeight="1" thickBot="1">
      <c r="B4" s="26"/>
      <c r="C4" s="27" t="s">
        <v>3</v>
      </c>
      <c r="D4" s="28" t="s">
        <v>8</v>
      </c>
      <c r="E4" s="27" t="s">
        <v>3</v>
      </c>
      <c r="F4" s="33" t="s">
        <v>3</v>
      </c>
      <c r="G4" s="29" t="s">
        <v>6</v>
      </c>
      <c r="H4" s="27" t="s">
        <v>3</v>
      </c>
      <c r="I4" s="33" t="s">
        <v>3</v>
      </c>
      <c r="J4" s="29" t="s">
        <v>7</v>
      </c>
      <c r="K4" s="27" t="s">
        <v>3</v>
      </c>
      <c r="L4" s="33" t="s">
        <v>3</v>
      </c>
      <c r="M4" s="29" t="s">
        <v>9</v>
      </c>
      <c r="N4" s="27" t="s">
        <v>3</v>
      </c>
      <c r="O4" s="33" t="s">
        <v>3</v>
      </c>
      <c r="P4" s="30" t="s">
        <v>10</v>
      </c>
      <c r="Q4" s="27" t="s">
        <v>3</v>
      </c>
      <c r="R4" s="33" t="s">
        <v>3</v>
      </c>
      <c r="S4" s="29" t="s">
        <v>50</v>
      </c>
      <c r="T4" s="27" t="s">
        <v>3</v>
      </c>
      <c r="U4" s="33" t="s">
        <v>3</v>
      </c>
      <c r="V4" s="29" t="s">
        <v>16</v>
      </c>
      <c r="W4" s="27" t="s">
        <v>3</v>
      </c>
      <c r="X4" s="33" t="s">
        <v>3</v>
      </c>
      <c r="Y4" s="31" t="s">
        <v>17</v>
      </c>
      <c r="Z4" s="27" t="s">
        <v>3</v>
      </c>
      <c r="AA4" s="33" t="s">
        <v>3</v>
      </c>
      <c r="AB4" s="32" t="s">
        <v>18</v>
      </c>
      <c r="AC4" s="27" t="s">
        <v>3</v>
      </c>
      <c r="AD4" s="33" t="s">
        <v>3</v>
      </c>
      <c r="AE4" s="33" t="s">
        <v>3</v>
      </c>
      <c r="AF4" s="34"/>
    </row>
    <row r="5" spans="1:33" s="21" customFormat="1" ht="9" customHeight="1">
      <c r="B5" s="35"/>
      <c r="C5" s="102">
        <v>100</v>
      </c>
      <c r="D5" s="103">
        <v>0</v>
      </c>
      <c r="E5" s="102">
        <v>100</v>
      </c>
      <c r="F5" s="104">
        <v>100</v>
      </c>
      <c r="G5" s="105">
        <v>0</v>
      </c>
      <c r="H5" s="102">
        <v>100</v>
      </c>
      <c r="I5" s="104">
        <v>100</v>
      </c>
      <c r="J5" s="105">
        <v>0</v>
      </c>
      <c r="K5" s="102">
        <v>100</v>
      </c>
      <c r="L5" s="104">
        <v>100</v>
      </c>
      <c r="M5" s="105">
        <v>0</v>
      </c>
      <c r="N5" s="102">
        <v>100</v>
      </c>
      <c r="O5" s="104">
        <v>100</v>
      </c>
      <c r="P5" s="106">
        <v>0</v>
      </c>
      <c r="Q5" s="102">
        <v>100</v>
      </c>
      <c r="R5" s="104">
        <v>100</v>
      </c>
      <c r="S5" s="105">
        <v>0</v>
      </c>
      <c r="T5" s="102">
        <v>0</v>
      </c>
      <c r="U5" s="104">
        <v>0</v>
      </c>
      <c r="V5" s="105">
        <v>0</v>
      </c>
      <c r="W5" s="102">
        <v>0</v>
      </c>
      <c r="X5" s="104">
        <v>0</v>
      </c>
      <c r="Y5" s="107">
        <v>0</v>
      </c>
      <c r="Z5" s="102">
        <v>0</v>
      </c>
      <c r="AA5" s="104">
        <v>0</v>
      </c>
      <c r="AB5" s="108">
        <v>0</v>
      </c>
      <c r="AC5" s="102">
        <v>0</v>
      </c>
      <c r="AD5" s="104">
        <v>0</v>
      </c>
      <c r="AE5" s="104">
        <v>100</v>
      </c>
    </row>
    <row r="6" spans="1:33" ht="9" customHeight="1">
      <c r="B6" s="35"/>
      <c r="C6" s="36">
        <v>100</v>
      </c>
      <c r="D6" s="37">
        <v>2.0499999999999998</v>
      </c>
      <c r="E6" s="36">
        <v>100</v>
      </c>
      <c r="F6" s="40">
        <v>100</v>
      </c>
      <c r="G6" s="38">
        <v>3.55</v>
      </c>
      <c r="H6" s="36">
        <v>100</v>
      </c>
      <c r="I6" s="40">
        <v>100</v>
      </c>
      <c r="J6" s="38">
        <v>5.0999999999999996</v>
      </c>
      <c r="K6" s="36">
        <v>100</v>
      </c>
      <c r="L6" s="40">
        <v>100</v>
      </c>
      <c r="M6" s="38">
        <v>6.5</v>
      </c>
      <c r="N6" s="36">
        <v>100</v>
      </c>
      <c r="O6" s="40">
        <v>100</v>
      </c>
      <c r="P6" s="38">
        <v>2.9</v>
      </c>
      <c r="Q6" s="36">
        <v>100</v>
      </c>
      <c r="R6" s="40">
        <v>100</v>
      </c>
      <c r="S6" s="42">
        <f t="shared" ref="S6:S11" si="0">S7-0.02</f>
        <v>2.19</v>
      </c>
      <c r="T6" s="36">
        <v>0</v>
      </c>
      <c r="U6" s="40">
        <v>0</v>
      </c>
      <c r="V6" s="38">
        <v>11</v>
      </c>
      <c r="W6" s="36">
        <v>0</v>
      </c>
      <c r="X6" s="40">
        <v>0</v>
      </c>
      <c r="Y6" s="38">
        <v>0</v>
      </c>
      <c r="Z6" s="36">
        <v>0</v>
      </c>
      <c r="AA6" s="40">
        <v>0</v>
      </c>
      <c r="AB6" s="39">
        <f t="shared" ref="AB6:AB64" si="1">AB7-2.5</f>
        <v>50</v>
      </c>
      <c r="AC6" s="36">
        <v>0</v>
      </c>
      <c r="AD6" s="40">
        <v>0</v>
      </c>
      <c r="AE6" s="40">
        <v>100</v>
      </c>
      <c r="AG6" s="25"/>
    </row>
    <row r="7" spans="1:33" ht="9" customHeight="1">
      <c r="B7" s="35"/>
      <c r="C7" s="36">
        <f t="shared" ref="C7:F38" si="2">C6-1</f>
        <v>99</v>
      </c>
      <c r="D7" s="41">
        <f t="shared" ref="D7:D38" si="3">D6+0.0067</f>
        <v>2.0566999999999998</v>
      </c>
      <c r="E7" s="36">
        <f t="shared" si="2"/>
        <v>99</v>
      </c>
      <c r="F7" s="40">
        <v>99</v>
      </c>
      <c r="G7" s="42">
        <f>G6+0.013</f>
        <v>3.5629999999999997</v>
      </c>
      <c r="H7" s="36">
        <f t="shared" ref="H7:I56" si="4">H6-1</f>
        <v>99</v>
      </c>
      <c r="I7" s="40">
        <v>99</v>
      </c>
      <c r="J7" s="42">
        <f t="shared" ref="J7:J38" si="5">J6+0.016</f>
        <v>5.1159999999999997</v>
      </c>
      <c r="K7" s="36">
        <f t="shared" ref="K7:L56" si="6">K6-1</f>
        <v>99</v>
      </c>
      <c r="L7" s="40">
        <v>99</v>
      </c>
      <c r="M7" s="42">
        <f t="shared" ref="M7:M38" si="7">M6+0.02</f>
        <v>6.52</v>
      </c>
      <c r="N7" s="36">
        <f t="shared" ref="N7:O56" si="8">N6-1</f>
        <v>99</v>
      </c>
      <c r="O7" s="40">
        <v>99</v>
      </c>
      <c r="P7" s="42">
        <f t="shared" ref="P7:P38" si="9">P6+0.013</f>
        <v>2.9129999999999998</v>
      </c>
      <c r="Q7" s="36">
        <f t="shared" ref="Q7:Q56" si="10">Q6-1</f>
        <v>99</v>
      </c>
      <c r="R7" s="40">
        <v>99</v>
      </c>
      <c r="S7" s="42">
        <f t="shared" si="0"/>
        <v>2.21</v>
      </c>
      <c r="T7" s="36">
        <v>0</v>
      </c>
      <c r="U7" s="40">
        <v>0</v>
      </c>
      <c r="V7" s="42">
        <v>11.1</v>
      </c>
      <c r="W7" s="36">
        <v>0</v>
      </c>
      <c r="X7" s="40">
        <v>0</v>
      </c>
      <c r="Y7" s="42">
        <v>0</v>
      </c>
      <c r="Z7" s="36">
        <v>0</v>
      </c>
      <c r="AA7" s="40">
        <v>0</v>
      </c>
      <c r="AB7" s="43">
        <f t="shared" si="1"/>
        <v>52.5</v>
      </c>
      <c r="AC7" s="36">
        <v>0</v>
      </c>
      <c r="AD7" s="40">
        <v>0</v>
      </c>
      <c r="AE7" s="40">
        <v>99</v>
      </c>
      <c r="AG7" s="25"/>
    </row>
    <row r="8" spans="1:33" ht="9" customHeight="1">
      <c r="B8" s="35"/>
      <c r="C8" s="36">
        <f t="shared" si="2"/>
        <v>98</v>
      </c>
      <c r="D8" s="44">
        <f t="shared" si="3"/>
        <v>2.0633999999999997</v>
      </c>
      <c r="E8" s="36">
        <f t="shared" si="2"/>
        <v>98</v>
      </c>
      <c r="F8" s="40">
        <v>98</v>
      </c>
      <c r="G8" s="42">
        <f>G7+0.01</f>
        <v>3.5729999999999995</v>
      </c>
      <c r="H8" s="36">
        <f t="shared" si="4"/>
        <v>98</v>
      </c>
      <c r="I8" s="40">
        <v>98</v>
      </c>
      <c r="J8" s="42">
        <f t="shared" si="5"/>
        <v>5.1319999999999997</v>
      </c>
      <c r="K8" s="36">
        <f t="shared" si="6"/>
        <v>98</v>
      </c>
      <c r="L8" s="40">
        <v>98</v>
      </c>
      <c r="M8" s="42">
        <f t="shared" si="7"/>
        <v>6.5399999999999991</v>
      </c>
      <c r="N8" s="36">
        <f t="shared" si="8"/>
        <v>98</v>
      </c>
      <c r="O8" s="40">
        <v>98</v>
      </c>
      <c r="P8" s="42">
        <f t="shared" si="9"/>
        <v>2.9259999999999997</v>
      </c>
      <c r="Q8" s="36">
        <f t="shared" si="10"/>
        <v>98</v>
      </c>
      <c r="R8" s="40">
        <v>98</v>
      </c>
      <c r="S8" s="42">
        <f t="shared" si="0"/>
        <v>2.23</v>
      </c>
      <c r="T8" s="36">
        <v>0</v>
      </c>
      <c r="U8" s="40">
        <v>0</v>
      </c>
      <c r="V8" s="42">
        <v>11.2</v>
      </c>
      <c r="W8" s="36">
        <v>0</v>
      </c>
      <c r="X8" s="40">
        <v>0</v>
      </c>
      <c r="Y8" s="42">
        <v>0</v>
      </c>
      <c r="Z8" s="36">
        <v>0</v>
      </c>
      <c r="AA8" s="40">
        <v>0</v>
      </c>
      <c r="AB8" s="43">
        <f t="shared" si="1"/>
        <v>55</v>
      </c>
      <c r="AC8" s="36">
        <v>0</v>
      </c>
      <c r="AD8" s="40">
        <v>0</v>
      </c>
      <c r="AE8" s="40">
        <v>98</v>
      </c>
      <c r="AG8" s="25"/>
    </row>
    <row r="9" spans="1:33" ht="9" customHeight="1">
      <c r="B9" s="35"/>
      <c r="C9" s="36">
        <f t="shared" si="2"/>
        <v>97</v>
      </c>
      <c r="D9" s="41">
        <f t="shared" si="3"/>
        <v>2.0700999999999996</v>
      </c>
      <c r="E9" s="36">
        <f t="shared" si="2"/>
        <v>97</v>
      </c>
      <c r="F9" s="40">
        <v>97</v>
      </c>
      <c r="G9" s="42">
        <f t="shared" ref="G9:G40" si="11">G8+0.013</f>
        <v>3.5859999999999994</v>
      </c>
      <c r="H9" s="36">
        <f t="shared" si="4"/>
        <v>97</v>
      </c>
      <c r="I9" s="40">
        <v>97</v>
      </c>
      <c r="J9" s="42">
        <f t="shared" si="5"/>
        <v>5.1479999999999997</v>
      </c>
      <c r="K9" s="36">
        <f t="shared" si="6"/>
        <v>97</v>
      </c>
      <c r="L9" s="40">
        <v>97</v>
      </c>
      <c r="M9" s="42">
        <f t="shared" si="7"/>
        <v>6.5599999999999987</v>
      </c>
      <c r="N9" s="36">
        <f t="shared" si="8"/>
        <v>97</v>
      </c>
      <c r="O9" s="40">
        <v>97</v>
      </c>
      <c r="P9" s="42">
        <f t="shared" si="9"/>
        <v>2.9389999999999996</v>
      </c>
      <c r="Q9" s="36">
        <f t="shared" si="10"/>
        <v>97</v>
      </c>
      <c r="R9" s="40">
        <v>97</v>
      </c>
      <c r="S9" s="42">
        <f t="shared" si="0"/>
        <v>2.25</v>
      </c>
      <c r="T9" s="36">
        <v>0</v>
      </c>
      <c r="U9" s="40">
        <v>0</v>
      </c>
      <c r="V9" s="42">
        <v>11.3</v>
      </c>
      <c r="W9" s="36">
        <v>0</v>
      </c>
      <c r="X9" s="40">
        <v>0</v>
      </c>
      <c r="Y9" s="42">
        <v>0</v>
      </c>
      <c r="Z9" s="36">
        <v>0</v>
      </c>
      <c r="AA9" s="40">
        <v>0</v>
      </c>
      <c r="AB9" s="43">
        <f t="shared" si="1"/>
        <v>57.5</v>
      </c>
      <c r="AC9" s="36">
        <v>0</v>
      </c>
      <c r="AD9" s="40">
        <v>0</v>
      </c>
      <c r="AE9" s="40">
        <v>97</v>
      </c>
      <c r="AG9" s="25"/>
    </row>
    <row r="10" spans="1:33" ht="9" customHeight="1">
      <c r="B10" s="35"/>
      <c r="C10" s="36">
        <f t="shared" si="2"/>
        <v>96</v>
      </c>
      <c r="D10" s="41">
        <f t="shared" si="3"/>
        <v>2.0767999999999995</v>
      </c>
      <c r="E10" s="36">
        <f t="shared" si="2"/>
        <v>96</v>
      </c>
      <c r="F10" s="40">
        <v>96</v>
      </c>
      <c r="G10" s="42">
        <f t="shared" si="11"/>
        <v>3.5989999999999993</v>
      </c>
      <c r="H10" s="36">
        <f t="shared" si="4"/>
        <v>96</v>
      </c>
      <c r="I10" s="40">
        <v>96</v>
      </c>
      <c r="J10" s="42">
        <f t="shared" si="5"/>
        <v>5.1639999999999997</v>
      </c>
      <c r="K10" s="36">
        <f t="shared" si="6"/>
        <v>96</v>
      </c>
      <c r="L10" s="40">
        <v>96</v>
      </c>
      <c r="M10" s="42">
        <f t="shared" si="7"/>
        <v>6.5799999999999983</v>
      </c>
      <c r="N10" s="36">
        <f t="shared" si="8"/>
        <v>96</v>
      </c>
      <c r="O10" s="40">
        <v>96</v>
      </c>
      <c r="P10" s="42">
        <f t="shared" si="9"/>
        <v>2.9519999999999995</v>
      </c>
      <c r="Q10" s="36">
        <f t="shared" si="10"/>
        <v>96</v>
      </c>
      <c r="R10" s="40">
        <v>96</v>
      </c>
      <c r="S10" s="42">
        <f t="shared" si="0"/>
        <v>2.27</v>
      </c>
      <c r="T10" s="36">
        <v>0</v>
      </c>
      <c r="U10" s="40">
        <v>0</v>
      </c>
      <c r="V10" s="42">
        <v>11.4</v>
      </c>
      <c r="W10" s="36">
        <v>0</v>
      </c>
      <c r="X10" s="40">
        <v>0</v>
      </c>
      <c r="Y10" s="42">
        <v>0</v>
      </c>
      <c r="Z10" s="36">
        <v>0</v>
      </c>
      <c r="AA10" s="40">
        <v>0</v>
      </c>
      <c r="AB10" s="43">
        <f t="shared" si="1"/>
        <v>60</v>
      </c>
      <c r="AC10" s="36">
        <v>0</v>
      </c>
      <c r="AD10" s="40">
        <v>0</v>
      </c>
      <c r="AE10" s="40">
        <v>96</v>
      </c>
      <c r="AG10" s="25"/>
    </row>
    <row r="11" spans="1:33" ht="9" customHeight="1">
      <c r="B11" s="35" t="s">
        <v>19</v>
      </c>
      <c r="C11" s="36">
        <f t="shared" si="2"/>
        <v>95</v>
      </c>
      <c r="D11" s="44">
        <f t="shared" si="3"/>
        <v>2.0834999999999995</v>
      </c>
      <c r="E11" s="36">
        <f t="shared" si="2"/>
        <v>95</v>
      </c>
      <c r="F11" s="40">
        <v>95</v>
      </c>
      <c r="G11" s="42">
        <f t="shared" si="11"/>
        <v>3.6119999999999992</v>
      </c>
      <c r="H11" s="36">
        <f t="shared" si="4"/>
        <v>95</v>
      </c>
      <c r="I11" s="40">
        <v>95</v>
      </c>
      <c r="J11" s="42">
        <f t="shared" si="5"/>
        <v>5.18</v>
      </c>
      <c r="K11" s="36">
        <f t="shared" si="6"/>
        <v>95</v>
      </c>
      <c r="L11" s="40">
        <v>95</v>
      </c>
      <c r="M11" s="42">
        <f t="shared" si="7"/>
        <v>6.5999999999999979</v>
      </c>
      <c r="N11" s="36">
        <f t="shared" si="8"/>
        <v>95</v>
      </c>
      <c r="O11" s="40">
        <v>95</v>
      </c>
      <c r="P11" s="42">
        <f t="shared" si="9"/>
        <v>2.9649999999999994</v>
      </c>
      <c r="Q11" s="36">
        <f t="shared" si="10"/>
        <v>95</v>
      </c>
      <c r="R11" s="40">
        <v>95</v>
      </c>
      <c r="S11" s="42">
        <f t="shared" si="0"/>
        <v>2.29</v>
      </c>
      <c r="T11" s="36">
        <v>0</v>
      </c>
      <c r="U11" s="40">
        <v>0</v>
      </c>
      <c r="V11" s="42">
        <v>11.5</v>
      </c>
      <c r="W11" s="36">
        <v>0</v>
      </c>
      <c r="X11" s="40">
        <v>0</v>
      </c>
      <c r="Y11" s="42">
        <v>0</v>
      </c>
      <c r="Z11" s="36">
        <v>0</v>
      </c>
      <c r="AA11" s="40">
        <v>0</v>
      </c>
      <c r="AB11" s="43">
        <f t="shared" si="1"/>
        <v>62.5</v>
      </c>
      <c r="AC11" s="36">
        <v>0</v>
      </c>
      <c r="AD11" s="40">
        <v>0</v>
      </c>
      <c r="AE11" s="40">
        <v>95</v>
      </c>
      <c r="AF11" s="21" t="s">
        <v>19</v>
      </c>
      <c r="AG11" s="25"/>
    </row>
    <row r="12" spans="1:33" ht="9" customHeight="1">
      <c r="B12" s="35" t="s">
        <v>20</v>
      </c>
      <c r="C12" s="36">
        <f t="shared" si="2"/>
        <v>94</v>
      </c>
      <c r="D12" s="41">
        <f t="shared" si="3"/>
        <v>2.0901999999999994</v>
      </c>
      <c r="E12" s="36">
        <f t="shared" si="2"/>
        <v>94</v>
      </c>
      <c r="F12" s="40">
        <v>94</v>
      </c>
      <c r="G12" s="42">
        <f t="shared" si="11"/>
        <v>3.6249999999999991</v>
      </c>
      <c r="H12" s="36">
        <f t="shared" si="4"/>
        <v>94</v>
      </c>
      <c r="I12" s="40">
        <v>94</v>
      </c>
      <c r="J12" s="42">
        <f t="shared" si="5"/>
        <v>5.1959999999999997</v>
      </c>
      <c r="K12" s="36">
        <f t="shared" si="6"/>
        <v>94</v>
      </c>
      <c r="L12" s="40">
        <v>94</v>
      </c>
      <c r="M12" s="42">
        <f t="shared" si="7"/>
        <v>6.6199999999999974</v>
      </c>
      <c r="N12" s="36">
        <f t="shared" si="8"/>
        <v>94</v>
      </c>
      <c r="O12" s="40">
        <v>94</v>
      </c>
      <c r="P12" s="42">
        <f t="shared" si="9"/>
        <v>2.9779999999999993</v>
      </c>
      <c r="Q12" s="36">
        <f t="shared" si="10"/>
        <v>94</v>
      </c>
      <c r="R12" s="40">
        <v>94</v>
      </c>
      <c r="S12" s="42">
        <v>2.31</v>
      </c>
      <c r="T12" s="36">
        <v>0</v>
      </c>
      <c r="U12" s="40">
        <v>0</v>
      </c>
      <c r="V12" s="42">
        <v>11.6</v>
      </c>
      <c r="W12" s="36">
        <v>0</v>
      </c>
      <c r="X12" s="40">
        <v>0</v>
      </c>
      <c r="Y12" s="42">
        <v>0</v>
      </c>
      <c r="Z12" s="36">
        <v>0</v>
      </c>
      <c r="AA12" s="40">
        <v>0</v>
      </c>
      <c r="AB12" s="43">
        <f t="shared" si="1"/>
        <v>65</v>
      </c>
      <c r="AC12" s="36">
        <v>0</v>
      </c>
      <c r="AD12" s="40">
        <v>0</v>
      </c>
      <c r="AE12" s="40">
        <v>94</v>
      </c>
      <c r="AF12" s="21" t="s">
        <v>21</v>
      </c>
      <c r="AG12" s="25"/>
    </row>
    <row r="13" spans="1:33" ht="9" customHeight="1">
      <c r="B13" s="35"/>
      <c r="C13" s="36">
        <f t="shared" si="2"/>
        <v>93</v>
      </c>
      <c r="D13" s="41">
        <f t="shared" si="3"/>
        <v>2.0968999999999993</v>
      </c>
      <c r="E13" s="36">
        <f t="shared" si="2"/>
        <v>93</v>
      </c>
      <c r="F13" s="40">
        <v>93</v>
      </c>
      <c r="G13" s="42">
        <f t="shared" si="11"/>
        <v>3.637999999999999</v>
      </c>
      <c r="H13" s="36">
        <f t="shared" si="4"/>
        <v>93</v>
      </c>
      <c r="I13" s="40">
        <v>93</v>
      </c>
      <c r="J13" s="42">
        <f t="shared" si="5"/>
        <v>5.2119999999999997</v>
      </c>
      <c r="K13" s="36">
        <f t="shared" si="6"/>
        <v>93</v>
      </c>
      <c r="L13" s="40">
        <v>93</v>
      </c>
      <c r="M13" s="42">
        <f t="shared" si="7"/>
        <v>6.639999999999997</v>
      </c>
      <c r="N13" s="36">
        <f t="shared" si="8"/>
        <v>93</v>
      </c>
      <c r="O13" s="40">
        <v>93</v>
      </c>
      <c r="P13" s="42">
        <f t="shared" si="9"/>
        <v>2.9909999999999992</v>
      </c>
      <c r="Q13" s="36">
        <f t="shared" si="10"/>
        <v>93</v>
      </c>
      <c r="R13" s="40">
        <v>93</v>
      </c>
      <c r="S13" s="42">
        <f t="shared" ref="S13:S21" si="12">S14-0.02</f>
        <v>2.3199999999999998</v>
      </c>
      <c r="T13" s="36">
        <v>0</v>
      </c>
      <c r="U13" s="40">
        <v>0</v>
      </c>
      <c r="V13" s="42">
        <v>11.7</v>
      </c>
      <c r="W13" s="36">
        <v>0</v>
      </c>
      <c r="X13" s="40">
        <v>0</v>
      </c>
      <c r="Y13" s="42">
        <v>0</v>
      </c>
      <c r="Z13" s="36">
        <v>0</v>
      </c>
      <c r="AA13" s="40">
        <v>0</v>
      </c>
      <c r="AB13" s="43">
        <f t="shared" si="1"/>
        <v>67.5</v>
      </c>
      <c r="AC13" s="36">
        <v>0</v>
      </c>
      <c r="AD13" s="40">
        <v>0</v>
      </c>
      <c r="AE13" s="40">
        <v>93</v>
      </c>
      <c r="AF13" s="21" t="s">
        <v>22</v>
      </c>
      <c r="AG13" s="25"/>
    </row>
    <row r="14" spans="1:33" ht="9" customHeight="1">
      <c r="B14" s="35"/>
      <c r="C14" s="36">
        <f t="shared" si="2"/>
        <v>92</v>
      </c>
      <c r="D14" s="44">
        <f t="shared" si="3"/>
        <v>2.1035999999999992</v>
      </c>
      <c r="E14" s="36">
        <f t="shared" si="2"/>
        <v>92</v>
      </c>
      <c r="F14" s="40">
        <v>92</v>
      </c>
      <c r="G14" s="42">
        <f t="shared" si="11"/>
        <v>3.6509999999999989</v>
      </c>
      <c r="H14" s="36">
        <f t="shared" si="4"/>
        <v>92</v>
      </c>
      <c r="I14" s="40">
        <v>92</v>
      </c>
      <c r="J14" s="42">
        <f t="shared" si="5"/>
        <v>5.2279999999999998</v>
      </c>
      <c r="K14" s="36">
        <f t="shared" si="6"/>
        <v>92</v>
      </c>
      <c r="L14" s="40">
        <v>92</v>
      </c>
      <c r="M14" s="42">
        <f t="shared" si="7"/>
        <v>6.6599999999999966</v>
      </c>
      <c r="N14" s="36">
        <f t="shared" si="8"/>
        <v>92</v>
      </c>
      <c r="O14" s="40">
        <v>92</v>
      </c>
      <c r="P14" s="42">
        <f t="shared" si="9"/>
        <v>3.0039999999999991</v>
      </c>
      <c r="Q14" s="36">
        <f t="shared" si="10"/>
        <v>92</v>
      </c>
      <c r="R14" s="40">
        <v>92</v>
      </c>
      <c r="S14" s="42">
        <f t="shared" si="12"/>
        <v>2.34</v>
      </c>
      <c r="T14" s="36">
        <v>0</v>
      </c>
      <c r="U14" s="40">
        <v>0</v>
      </c>
      <c r="V14" s="42">
        <v>11.8</v>
      </c>
      <c r="W14" s="36">
        <v>0</v>
      </c>
      <c r="X14" s="40">
        <v>0</v>
      </c>
      <c r="Y14" s="42">
        <v>0</v>
      </c>
      <c r="Z14" s="36">
        <v>0</v>
      </c>
      <c r="AA14" s="40">
        <v>0</v>
      </c>
      <c r="AB14" s="43">
        <f t="shared" si="1"/>
        <v>70</v>
      </c>
      <c r="AC14" s="36">
        <v>0</v>
      </c>
      <c r="AD14" s="40">
        <v>0</v>
      </c>
      <c r="AE14" s="40">
        <v>92</v>
      </c>
      <c r="AF14" s="21" t="s">
        <v>23</v>
      </c>
      <c r="AG14" s="25"/>
    </row>
    <row r="15" spans="1:33" ht="9" customHeight="1">
      <c r="B15" s="35"/>
      <c r="C15" s="36">
        <f t="shared" si="2"/>
        <v>91</v>
      </c>
      <c r="D15" s="41">
        <f t="shared" si="3"/>
        <v>2.1102999999999992</v>
      </c>
      <c r="E15" s="36">
        <f t="shared" si="2"/>
        <v>91</v>
      </c>
      <c r="F15" s="40">
        <v>91</v>
      </c>
      <c r="G15" s="42">
        <f t="shared" si="11"/>
        <v>3.6639999999999988</v>
      </c>
      <c r="H15" s="36">
        <f t="shared" si="4"/>
        <v>91</v>
      </c>
      <c r="I15" s="40">
        <v>91</v>
      </c>
      <c r="J15" s="42">
        <f t="shared" si="5"/>
        <v>5.2439999999999998</v>
      </c>
      <c r="K15" s="36">
        <f t="shared" si="6"/>
        <v>91</v>
      </c>
      <c r="L15" s="40">
        <v>91</v>
      </c>
      <c r="M15" s="42">
        <f t="shared" si="7"/>
        <v>6.6799999999999962</v>
      </c>
      <c r="N15" s="36">
        <f t="shared" si="8"/>
        <v>91</v>
      </c>
      <c r="O15" s="40">
        <v>91</v>
      </c>
      <c r="P15" s="42">
        <f t="shared" si="9"/>
        <v>3.016999999999999</v>
      </c>
      <c r="Q15" s="36">
        <f t="shared" si="10"/>
        <v>91</v>
      </c>
      <c r="R15" s="40">
        <v>91</v>
      </c>
      <c r="S15" s="42">
        <f t="shared" si="12"/>
        <v>2.36</v>
      </c>
      <c r="T15" s="36">
        <v>0</v>
      </c>
      <c r="U15" s="40">
        <v>0</v>
      </c>
      <c r="V15" s="42">
        <v>11.9</v>
      </c>
      <c r="W15" s="36">
        <v>0</v>
      </c>
      <c r="X15" s="40">
        <v>0</v>
      </c>
      <c r="Y15" s="42">
        <v>0</v>
      </c>
      <c r="Z15" s="36">
        <v>0</v>
      </c>
      <c r="AA15" s="40">
        <v>0</v>
      </c>
      <c r="AB15" s="43">
        <f t="shared" si="1"/>
        <v>72.5</v>
      </c>
      <c r="AC15" s="36">
        <v>0</v>
      </c>
      <c r="AD15" s="40">
        <v>0</v>
      </c>
      <c r="AE15" s="40">
        <v>91</v>
      </c>
      <c r="AG15" s="25"/>
    </row>
    <row r="16" spans="1:33" ht="9" customHeight="1">
      <c r="B16" s="35"/>
      <c r="C16" s="36">
        <f t="shared" si="2"/>
        <v>90</v>
      </c>
      <c r="D16" s="41">
        <f t="shared" si="3"/>
        <v>2.1169999999999991</v>
      </c>
      <c r="E16" s="36">
        <f t="shared" si="2"/>
        <v>90</v>
      </c>
      <c r="F16" s="40">
        <v>90</v>
      </c>
      <c r="G16" s="42">
        <f t="shared" si="11"/>
        <v>3.6769999999999987</v>
      </c>
      <c r="H16" s="36">
        <f t="shared" si="4"/>
        <v>90</v>
      </c>
      <c r="I16" s="40">
        <v>90</v>
      </c>
      <c r="J16" s="42">
        <f t="shared" si="5"/>
        <v>5.26</v>
      </c>
      <c r="K16" s="36">
        <f t="shared" si="6"/>
        <v>90</v>
      </c>
      <c r="L16" s="40">
        <v>90</v>
      </c>
      <c r="M16" s="42">
        <f t="shared" si="7"/>
        <v>6.6999999999999957</v>
      </c>
      <c r="N16" s="36">
        <f t="shared" si="8"/>
        <v>90</v>
      </c>
      <c r="O16" s="40">
        <v>90</v>
      </c>
      <c r="P16" s="42">
        <f t="shared" si="9"/>
        <v>3.0299999999999989</v>
      </c>
      <c r="Q16" s="36">
        <f t="shared" si="10"/>
        <v>90</v>
      </c>
      <c r="R16" s="40">
        <v>90</v>
      </c>
      <c r="S16" s="42">
        <f t="shared" si="12"/>
        <v>2.38</v>
      </c>
      <c r="T16" s="36">
        <v>0</v>
      </c>
      <c r="U16" s="40">
        <v>0</v>
      </c>
      <c r="V16" s="42">
        <v>12</v>
      </c>
      <c r="W16" s="36">
        <v>50</v>
      </c>
      <c r="X16" s="40">
        <v>50</v>
      </c>
      <c r="Y16" s="42">
        <v>60</v>
      </c>
      <c r="Z16" s="36">
        <v>50</v>
      </c>
      <c r="AA16" s="40">
        <v>50</v>
      </c>
      <c r="AB16" s="43">
        <f t="shared" si="1"/>
        <v>75</v>
      </c>
      <c r="AC16" s="36">
        <v>50</v>
      </c>
      <c r="AD16" s="40">
        <v>50</v>
      </c>
      <c r="AE16" s="40">
        <v>90</v>
      </c>
      <c r="AG16" s="25"/>
    </row>
    <row r="17" spans="2:33" ht="9" customHeight="1">
      <c r="B17" s="35"/>
      <c r="C17" s="36">
        <f t="shared" si="2"/>
        <v>89</v>
      </c>
      <c r="D17" s="44">
        <f t="shared" si="3"/>
        <v>2.123699999999999</v>
      </c>
      <c r="E17" s="36">
        <f t="shared" si="2"/>
        <v>89</v>
      </c>
      <c r="F17" s="40">
        <v>89</v>
      </c>
      <c r="G17" s="42">
        <f t="shared" si="11"/>
        <v>3.6899999999999986</v>
      </c>
      <c r="H17" s="36">
        <f t="shared" si="4"/>
        <v>89</v>
      </c>
      <c r="I17" s="40">
        <v>89</v>
      </c>
      <c r="J17" s="42">
        <f t="shared" si="5"/>
        <v>5.2759999999999998</v>
      </c>
      <c r="K17" s="36">
        <f t="shared" si="6"/>
        <v>89</v>
      </c>
      <c r="L17" s="40">
        <v>89</v>
      </c>
      <c r="M17" s="42">
        <f t="shared" si="7"/>
        <v>6.7199999999999953</v>
      </c>
      <c r="N17" s="36">
        <f t="shared" si="8"/>
        <v>89</v>
      </c>
      <c r="O17" s="40">
        <v>89</v>
      </c>
      <c r="P17" s="42">
        <f t="shared" si="9"/>
        <v>3.0429999999999988</v>
      </c>
      <c r="Q17" s="36">
        <f t="shared" si="10"/>
        <v>89</v>
      </c>
      <c r="R17" s="40">
        <v>89</v>
      </c>
      <c r="S17" s="42">
        <f t="shared" si="12"/>
        <v>2.4</v>
      </c>
      <c r="T17" s="36">
        <v>50</v>
      </c>
      <c r="U17" s="40">
        <v>50</v>
      </c>
      <c r="V17" s="42">
        <v>12.1</v>
      </c>
      <c r="W17" s="36">
        <v>51</v>
      </c>
      <c r="X17" s="40">
        <v>51</v>
      </c>
      <c r="Y17" s="42">
        <v>62.5</v>
      </c>
      <c r="Z17" s="36">
        <v>51</v>
      </c>
      <c r="AA17" s="40">
        <v>51</v>
      </c>
      <c r="AB17" s="43">
        <f t="shared" si="1"/>
        <v>77.5</v>
      </c>
      <c r="AC17" s="36">
        <v>51</v>
      </c>
      <c r="AD17" s="40">
        <v>51</v>
      </c>
      <c r="AE17" s="40">
        <v>89</v>
      </c>
      <c r="AG17" s="25"/>
    </row>
    <row r="18" spans="2:33" ht="9" customHeight="1">
      <c r="B18" s="35"/>
      <c r="C18" s="36">
        <f t="shared" si="2"/>
        <v>88</v>
      </c>
      <c r="D18" s="41">
        <f t="shared" si="3"/>
        <v>2.130399999999999</v>
      </c>
      <c r="E18" s="36">
        <f t="shared" si="2"/>
        <v>88</v>
      </c>
      <c r="F18" s="40">
        <v>88</v>
      </c>
      <c r="G18" s="42">
        <f t="shared" si="11"/>
        <v>3.7029999999999985</v>
      </c>
      <c r="H18" s="36">
        <f t="shared" si="4"/>
        <v>88</v>
      </c>
      <c r="I18" s="40">
        <v>88</v>
      </c>
      <c r="J18" s="42">
        <f t="shared" si="5"/>
        <v>5.2919999999999998</v>
      </c>
      <c r="K18" s="36">
        <f t="shared" si="6"/>
        <v>88</v>
      </c>
      <c r="L18" s="40">
        <v>88</v>
      </c>
      <c r="M18" s="42">
        <f t="shared" si="7"/>
        <v>6.7399999999999949</v>
      </c>
      <c r="N18" s="36">
        <f t="shared" si="8"/>
        <v>88</v>
      </c>
      <c r="O18" s="40">
        <v>88</v>
      </c>
      <c r="P18" s="42">
        <f t="shared" si="9"/>
        <v>3.0559999999999987</v>
      </c>
      <c r="Q18" s="36">
        <f t="shared" si="10"/>
        <v>88</v>
      </c>
      <c r="R18" s="40">
        <v>88</v>
      </c>
      <c r="S18" s="42">
        <f t="shared" si="12"/>
        <v>2.42</v>
      </c>
      <c r="T18" s="36">
        <v>51</v>
      </c>
      <c r="U18" s="40">
        <v>51</v>
      </c>
      <c r="V18" s="42">
        <v>12.2</v>
      </c>
      <c r="W18" s="36">
        <v>52</v>
      </c>
      <c r="X18" s="40">
        <v>52</v>
      </c>
      <c r="Y18" s="42"/>
      <c r="Z18" s="36">
        <v>52</v>
      </c>
      <c r="AA18" s="40">
        <v>52</v>
      </c>
      <c r="AB18" s="43">
        <f t="shared" si="1"/>
        <v>80</v>
      </c>
      <c r="AC18" s="36">
        <v>52</v>
      </c>
      <c r="AD18" s="40">
        <v>52</v>
      </c>
      <c r="AE18" s="40">
        <v>88</v>
      </c>
      <c r="AG18" s="25"/>
    </row>
    <row r="19" spans="2:33" ht="9" customHeight="1">
      <c r="B19" s="35"/>
      <c r="C19" s="36">
        <f t="shared" si="2"/>
        <v>87</v>
      </c>
      <c r="D19" s="41">
        <f t="shared" si="3"/>
        <v>2.1370999999999989</v>
      </c>
      <c r="E19" s="36">
        <f t="shared" si="2"/>
        <v>87</v>
      </c>
      <c r="F19" s="40">
        <v>87</v>
      </c>
      <c r="G19" s="42">
        <f t="shared" si="11"/>
        <v>3.7159999999999984</v>
      </c>
      <c r="H19" s="36">
        <f t="shared" si="4"/>
        <v>87</v>
      </c>
      <c r="I19" s="40">
        <v>87</v>
      </c>
      <c r="J19" s="42">
        <f t="shared" si="5"/>
        <v>5.3079999999999998</v>
      </c>
      <c r="K19" s="36">
        <f t="shared" si="6"/>
        <v>87</v>
      </c>
      <c r="L19" s="40">
        <v>87</v>
      </c>
      <c r="M19" s="42">
        <f t="shared" si="7"/>
        <v>6.7599999999999945</v>
      </c>
      <c r="N19" s="36">
        <f t="shared" si="8"/>
        <v>87</v>
      </c>
      <c r="O19" s="40">
        <v>87</v>
      </c>
      <c r="P19" s="42">
        <f t="shared" si="9"/>
        <v>3.0689999999999986</v>
      </c>
      <c r="Q19" s="36">
        <f t="shared" si="10"/>
        <v>87</v>
      </c>
      <c r="R19" s="40">
        <v>87</v>
      </c>
      <c r="S19" s="42">
        <f t="shared" si="12"/>
        <v>2.44</v>
      </c>
      <c r="T19" s="36">
        <v>52</v>
      </c>
      <c r="U19" s="40">
        <v>52</v>
      </c>
      <c r="V19" s="42">
        <v>12.3</v>
      </c>
      <c r="W19" s="36">
        <v>53</v>
      </c>
      <c r="X19" s="40">
        <v>53</v>
      </c>
      <c r="Y19" s="42">
        <v>65</v>
      </c>
      <c r="Z19" s="36">
        <v>53</v>
      </c>
      <c r="AA19" s="40">
        <v>53</v>
      </c>
      <c r="AB19" s="43">
        <f t="shared" si="1"/>
        <v>82.5</v>
      </c>
      <c r="AC19" s="36">
        <v>53</v>
      </c>
      <c r="AD19" s="40">
        <v>53</v>
      </c>
      <c r="AE19" s="40">
        <v>87</v>
      </c>
      <c r="AG19" s="25"/>
    </row>
    <row r="20" spans="2:33" ht="9" customHeight="1">
      <c r="B20" s="35"/>
      <c r="C20" s="36">
        <f t="shared" si="2"/>
        <v>86</v>
      </c>
      <c r="D20" s="44">
        <f t="shared" si="3"/>
        <v>2.1437999999999988</v>
      </c>
      <c r="E20" s="36">
        <f t="shared" si="2"/>
        <v>86</v>
      </c>
      <c r="F20" s="40">
        <v>86</v>
      </c>
      <c r="G20" s="42">
        <f t="shared" si="11"/>
        <v>3.7289999999999983</v>
      </c>
      <c r="H20" s="36">
        <f t="shared" si="4"/>
        <v>86</v>
      </c>
      <c r="I20" s="40">
        <v>86</v>
      </c>
      <c r="J20" s="42">
        <f t="shared" si="5"/>
        <v>5.3239999999999998</v>
      </c>
      <c r="K20" s="36">
        <f t="shared" si="6"/>
        <v>86</v>
      </c>
      <c r="L20" s="40">
        <v>86</v>
      </c>
      <c r="M20" s="42">
        <f t="shared" si="7"/>
        <v>6.779999999999994</v>
      </c>
      <c r="N20" s="36">
        <f t="shared" si="8"/>
        <v>86</v>
      </c>
      <c r="O20" s="40">
        <v>86</v>
      </c>
      <c r="P20" s="42">
        <f t="shared" si="9"/>
        <v>3.0819999999999985</v>
      </c>
      <c r="Q20" s="36">
        <f t="shared" si="10"/>
        <v>86</v>
      </c>
      <c r="R20" s="40">
        <v>86</v>
      </c>
      <c r="S20" s="42">
        <f t="shared" si="12"/>
        <v>2.46</v>
      </c>
      <c r="T20" s="36">
        <v>53</v>
      </c>
      <c r="U20" s="40">
        <v>53</v>
      </c>
      <c r="V20" s="42">
        <v>12.4</v>
      </c>
      <c r="W20" s="36">
        <v>54</v>
      </c>
      <c r="X20" s="40">
        <v>54</v>
      </c>
      <c r="Y20" s="42"/>
      <c r="Z20" s="36">
        <v>54</v>
      </c>
      <c r="AA20" s="40">
        <v>54</v>
      </c>
      <c r="AB20" s="43">
        <f t="shared" si="1"/>
        <v>85</v>
      </c>
      <c r="AC20" s="36">
        <v>54</v>
      </c>
      <c r="AD20" s="40">
        <v>54</v>
      </c>
      <c r="AE20" s="40">
        <v>86</v>
      </c>
      <c r="AG20" s="25"/>
    </row>
    <row r="21" spans="2:33" ht="9" customHeight="1">
      <c r="B21" s="35"/>
      <c r="C21" s="36">
        <f t="shared" si="2"/>
        <v>85</v>
      </c>
      <c r="D21" s="41">
        <f t="shared" si="3"/>
        <v>2.1504999999999987</v>
      </c>
      <c r="E21" s="36">
        <f t="shared" si="2"/>
        <v>85</v>
      </c>
      <c r="F21" s="40">
        <v>85</v>
      </c>
      <c r="G21" s="42">
        <f t="shared" si="11"/>
        <v>3.7419999999999982</v>
      </c>
      <c r="H21" s="36">
        <f t="shared" si="4"/>
        <v>85</v>
      </c>
      <c r="I21" s="40">
        <v>85</v>
      </c>
      <c r="J21" s="42">
        <f t="shared" si="5"/>
        <v>5.34</v>
      </c>
      <c r="K21" s="36">
        <f t="shared" si="6"/>
        <v>85</v>
      </c>
      <c r="L21" s="40">
        <v>85</v>
      </c>
      <c r="M21" s="42">
        <f t="shared" si="7"/>
        <v>6.7999999999999936</v>
      </c>
      <c r="N21" s="36">
        <f t="shared" si="8"/>
        <v>85</v>
      </c>
      <c r="O21" s="40">
        <v>85</v>
      </c>
      <c r="P21" s="42">
        <f t="shared" si="9"/>
        <v>3.0949999999999984</v>
      </c>
      <c r="Q21" s="36">
        <f t="shared" si="10"/>
        <v>85</v>
      </c>
      <c r="R21" s="40">
        <v>85</v>
      </c>
      <c r="S21" s="42">
        <f t="shared" si="12"/>
        <v>2.48</v>
      </c>
      <c r="T21" s="36">
        <v>54</v>
      </c>
      <c r="U21" s="40">
        <v>54</v>
      </c>
      <c r="V21" s="42">
        <v>12.5</v>
      </c>
      <c r="W21" s="36">
        <v>55</v>
      </c>
      <c r="X21" s="40">
        <v>55</v>
      </c>
      <c r="Y21" s="42">
        <v>67.5</v>
      </c>
      <c r="Z21" s="36">
        <v>55</v>
      </c>
      <c r="AA21" s="40">
        <v>55</v>
      </c>
      <c r="AB21" s="43">
        <f t="shared" si="1"/>
        <v>87.5</v>
      </c>
      <c r="AC21" s="36">
        <v>55</v>
      </c>
      <c r="AD21" s="40">
        <v>55</v>
      </c>
      <c r="AE21" s="40">
        <v>85</v>
      </c>
      <c r="AG21" s="25"/>
    </row>
    <row r="22" spans="2:33" ht="9" customHeight="1">
      <c r="B22" s="35"/>
      <c r="C22" s="36">
        <f t="shared" si="2"/>
        <v>84</v>
      </c>
      <c r="D22" s="41">
        <f t="shared" si="3"/>
        <v>2.1571999999999987</v>
      </c>
      <c r="E22" s="36">
        <f t="shared" si="2"/>
        <v>84</v>
      </c>
      <c r="F22" s="40">
        <f t="shared" si="2"/>
        <v>84</v>
      </c>
      <c r="G22" s="42">
        <f t="shared" si="11"/>
        <v>3.7549999999999981</v>
      </c>
      <c r="H22" s="36">
        <f t="shared" si="4"/>
        <v>84</v>
      </c>
      <c r="I22" s="40">
        <f t="shared" si="4"/>
        <v>84</v>
      </c>
      <c r="J22" s="42">
        <f t="shared" si="5"/>
        <v>5.3559999999999999</v>
      </c>
      <c r="K22" s="36">
        <f t="shared" si="6"/>
        <v>84</v>
      </c>
      <c r="L22" s="40">
        <v>84</v>
      </c>
      <c r="M22" s="42">
        <f t="shared" si="7"/>
        <v>6.8199999999999932</v>
      </c>
      <c r="N22" s="36">
        <f t="shared" si="8"/>
        <v>84</v>
      </c>
      <c r="O22" s="40">
        <v>84</v>
      </c>
      <c r="P22" s="42">
        <f t="shared" si="9"/>
        <v>3.1079999999999983</v>
      </c>
      <c r="Q22" s="36">
        <f t="shared" si="10"/>
        <v>84</v>
      </c>
      <c r="R22" s="40">
        <f t="shared" ref="R22:R56" si="13">R21-1</f>
        <v>84</v>
      </c>
      <c r="S22" s="42">
        <v>2.5</v>
      </c>
      <c r="T22" s="36">
        <v>55</v>
      </c>
      <c r="U22" s="40">
        <v>55</v>
      </c>
      <c r="V22" s="42">
        <v>12.6</v>
      </c>
      <c r="W22" s="36">
        <v>56</v>
      </c>
      <c r="X22" s="40">
        <v>56</v>
      </c>
      <c r="Y22" s="42"/>
      <c r="Z22" s="36">
        <v>56</v>
      </c>
      <c r="AA22" s="40">
        <v>56</v>
      </c>
      <c r="AB22" s="43">
        <f t="shared" si="1"/>
        <v>90</v>
      </c>
      <c r="AC22" s="36">
        <v>56</v>
      </c>
      <c r="AD22" s="40">
        <v>56</v>
      </c>
      <c r="AE22" s="40">
        <f t="shared" ref="AE22:AE56" si="14">AE21-1</f>
        <v>84</v>
      </c>
      <c r="AG22" s="25"/>
    </row>
    <row r="23" spans="2:33" ht="9" customHeight="1">
      <c r="B23" s="35"/>
      <c r="C23" s="36">
        <f t="shared" si="2"/>
        <v>83</v>
      </c>
      <c r="D23" s="44">
        <f t="shared" si="3"/>
        <v>2.1638999999999986</v>
      </c>
      <c r="E23" s="36">
        <f t="shared" si="2"/>
        <v>83</v>
      </c>
      <c r="F23" s="40">
        <f t="shared" si="2"/>
        <v>83</v>
      </c>
      <c r="G23" s="42">
        <f t="shared" si="11"/>
        <v>3.767999999999998</v>
      </c>
      <c r="H23" s="36">
        <f t="shared" si="4"/>
        <v>83</v>
      </c>
      <c r="I23" s="40">
        <f t="shared" si="4"/>
        <v>83</v>
      </c>
      <c r="J23" s="42">
        <f t="shared" si="5"/>
        <v>5.3719999999999999</v>
      </c>
      <c r="K23" s="36">
        <f t="shared" si="6"/>
        <v>83</v>
      </c>
      <c r="L23" s="40">
        <v>83</v>
      </c>
      <c r="M23" s="42">
        <f t="shared" si="7"/>
        <v>6.8399999999999928</v>
      </c>
      <c r="N23" s="36">
        <f t="shared" si="8"/>
        <v>83</v>
      </c>
      <c r="O23" s="40">
        <v>83</v>
      </c>
      <c r="P23" s="42">
        <f t="shared" si="9"/>
        <v>3.1209999999999982</v>
      </c>
      <c r="Q23" s="36">
        <f t="shared" si="10"/>
        <v>83</v>
      </c>
      <c r="R23" s="40">
        <f t="shared" si="13"/>
        <v>83</v>
      </c>
      <c r="S23" s="42">
        <f t="shared" ref="S23:S32" si="15">S24-0.02</f>
        <v>2.5099999999999998</v>
      </c>
      <c r="T23" s="36">
        <v>56</v>
      </c>
      <c r="U23" s="40">
        <v>56</v>
      </c>
      <c r="V23" s="42">
        <v>12.7</v>
      </c>
      <c r="W23" s="36">
        <v>57</v>
      </c>
      <c r="X23" s="40">
        <v>57</v>
      </c>
      <c r="Y23" s="42">
        <v>70</v>
      </c>
      <c r="Z23" s="36">
        <v>57</v>
      </c>
      <c r="AA23" s="40">
        <v>57</v>
      </c>
      <c r="AB23" s="43">
        <f t="shared" si="1"/>
        <v>92.5</v>
      </c>
      <c r="AC23" s="36">
        <v>57</v>
      </c>
      <c r="AD23" s="40">
        <v>57</v>
      </c>
      <c r="AE23" s="40">
        <f t="shared" si="14"/>
        <v>83</v>
      </c>
      <c r="AG23" s="25"/>
    </row>
    <row r="24" spans="2:33" ht="9" customHeight="1">
      <c r="B24" s="35"/>
      <c r="C24" s="36">
        <f t="shared" si="2"/>
        <v>82</v>
      </c>
      <c r="D24" s="41">
        <f t="shared" si="3"/>
        <v>2.1705999999999985</v>
      </c>
      <c r="E24" s="36">
        <f t="shared" si="2"/>
        <v>82</v>
      </c>
      <c r="F24" s="40">
        <f t="shared" si="2"/>
        <v>82</v>
      </c>
      <c r="G24" s="42">
        <f t="shared" si="11"/>
        <v>3.7809999999999979</v>
      </c>
      <c r="H24" s="36">
        <f t="shared" si="4"/>
        <v>82</v>
      </c>
      <c r="I24" s="40">
        <f t="shared" si="4"/>
        <v>82</v>
      </c>
      <c r="J24" s="42">
        <f t="shared" si="5"/>
        <v>5.3879999999999999</v>
      </c>
      <c r="K24" s="36">
        <f t="shared" si="6"/>
        <v>82</v>
      </c>
      <c r="L24" s="40">
        <v>82</v>
      </c>
      <c r="M24" s="42">
        <f t="shared" si="7"/>
        <v>6.8599999999999923</v>
      </c>
      <c r="N24" s="36">
        <f t="shared" si="8"/>
        <v>82</v>
      </c>
      <c r="O24" s="40">
        <v>82</v>
      </c>
      <c r="P24" s="42">
        <f t="shared" si="9"/>
        <v>3.1339999999999981</v>
      </c>
      <c r="Q24" s="36">
        <f t="shared" si="10"/>
        <v>82</v>
      </c>
      <c r="R24" s="40">
        <f t="shared" si="13"/>
        <v>82</v>
      </c>
      <c r="S24" s="42">
        <f t="shared" si="15"/>
        <v>2.5299999999999998</v>
      </c>
      <c r="T24" s="36">
        <v>57</v>
      </c>
      <c r="U24" s="40">
        <v>57</v>
      </c>
      <c r="V24" s="42">
        <v>12.8</v>
      </c>
      <c r="W24" s="36">
        <v>58</v>
      </c>
      <c r="X24" s="40">
        <v>58</v>
      </c>
      <c r="Y24" s="42"/>
      <c r="Z24" s="36">
        <v>58</v>
      </c>
      <c r="AA24" s="40">
        <v>58</v>
      </c>
      <c r="AB24" s="43">
        <f t="shared" si="1"/>
        <v>95</v>
      </c>
      <c r="AC24" s="36">
        <v>58</v>
      </c>
      <c r="AD24" s="40">
        <v>58</v>
      </c>
      <c r="AE24" s="40">
        <f t="shared" si="14"/>
        <v>82</v>
      </c>
      <c r="AG24" s="25"/>
    </row>
    <row r="25" spans="2:33" ht="9" customHeight="1">
      <c r="B25" s="35"/>
      <c r="C25" s="36">
        <f t="shared" si="2"/>
        <v>81</v>
      </c>
      <c r="D25" s="41">
        <f t="shared" si="3"/>
        <v>2.1772999999999985</v>
      </c>
      <c r="E25" s="36">
        <f t="shared" si="2"/>
        <v>81</v>
      </c>
      <c r="F25" s="40">
        <f t="shared" si="2"/>
        <v>81</v>
      </c>
      <c r="G25" s="42">
        <f t="shared" si="11"/>
        <v>3.7939999999999978</v>
      </c>
      <c r="H25" s="36">
        <f t="shared" si="4"/>
        <v>81</v>
      </c>
      <c r="I25" s="40">
        <f t="shared" si="4"/>
        <v>81</v>
      </c>
      <c r="J25" s="42">
        <f t="shared" si="5"/>
        <v>5.4039999999999999</v>
      </c>
      <c r="K25" s="36">
        <f t="shared" si="6"/>
        <v>81</v>
      </c>
      <c r="L25" s="40">
        <v>81</v>
      </c>
      <c r="M25" s="42">
        <f t="shared" si="7"/>
        <v>6.8799999999999919</v>
      </c>
      <c r="N25" s="36">
        <f t="shared" si="8"/>
        <v>81</v>
      </c>
      <c r="O25" s="40">
        <v>81</v>
      </c>
      <c r="P25" s="42">
        <f t="shared" si="9"/>
        <v>3.146999999999998</v>
      </c>
      <c r="Q25" s="36">
        <f t="shared" si="10"/>
        <v>81</v>
      </c>
      <c r="R25" s="40">
        <f t="shared" si="13"/>
        <v>81</v>
      </c>
      <c r="S25" s="42">
        <f t="shared" si="15"/>
        <v>2.5499999999999998</v>
      </c>
      <c r="T25" s="36">
        <v>58</v>
      </c>
      <c r="U25" s="40">
        <v>58</v>
      </c>
      <c r="V25" s="42">
        <v>12.9</v>
      </c>
      <c r="W25" s="36">
        <v>59</v>
      </c>
      <c r="X25" s="40">
        <v>59</v>
      </c>
      <c r="Y25" s="42">
        <v>72.5</v>
      </c>
      <c r="Z25" s="36">
        <v>59</v>
      </c>
      <c r="AA25" s="40">
        <v>59</v>
      </c>
      <c r="AB25" s="43">
        <f t="shared" si="1"/>
        <v>97.5</v>
      </c>
      <c r="AC25" s="36">
        <v>59</v>
      </c>
      <c r="AD25" s="40">
        <v>59</v>
      </c>
      <c r="AE25" s="40">
        <f t="shared" si="14"/>
        <v>81</v>
      </c>
      <c r="AG25" s="25"/>
    </row>
    <row r="26" spans="2:33" ht="9" customHeight="1" thickBot="1">
      <c r="B26" s="45"/>
      <c r="C26" s="36">
        <f t="shared" si="2"/>
        <v>80</v>
      </c>
      <c r="D26" s="44">
        <f t="shared" si="3"/>
        <v>2.1839999999999984</v>
      </c>
      <c r="E26" s="36">
        <f t="shared" si="2"/>
        <v>80</v>
      </c>
      <c r="F26" s="40">
        <f t="shared" si="2"/>
        <v>80</v>
      </c>
      <c r="G26" s="42">
        <f t="shared" si="11"/>
        <v>3.8069999999999977</v>
      </c>
      <c r="H26" s="36">
        <f t="shared" si="4"/>
        <v>80</v>
      </c>
      <c r="I26" s="40">
        <f t="shared" si="4"/>
        <v>80</v>
      </c>
      <c r="J26" s="42">
        <f t="shared" si="5"/>
        <v>5.42</v>
      </c>
      <c r="K26" s="36">
        <f t="shared" si="6"/>
        <v>80</v>
      </c>
      <c r="L26" s="40">
        <v>80</v>
      </c>
      <c r="M26" s="42">
        <f t="shared" si="7"/>
        <v>6.8999999999999915</v>
      </c>
      <c r="N26" s="36">
        <f t="shared" si="8"/>
        <v>80</v>
      </c>
      <c r="O26" s="40">
        <f t="shared" si="8"/>
        <v>80</v>
      </c>
      <c r="P26" s="42">
        <f t="shared" si="9"/>
        <v>3.1599999999999979</v>
      </c>
      <c r="Q26" s="36">
        <f t="shared" si="10"/>
        <v>80</v>
      </c>
      <c r="R26" s="40">
        <f t="shared" si="13"/>
        <v>80</v>
      </c>
      <c r="S26" s="42">
        <f t="shared" si="15"/>
        <v>2.57</v>
      </c>
      <c r="T26" s="36">
        <v>59</v>
      </c>
      <c r="U26" s="40">
        <v>59</v>
      </c>
      <c r="V26" s="42">
        <v>13</v>
      </c>
      <c r="W26" s="36">
        <v>60</v>
      </c>
      <c r="X26" s="40">
        <v>60</v>
      </c>
      <c r="Y26" s="42"/>
      <c r="Z26" s="36">
        <v>60</v>
      </c>
      <c r="AA26" s="40">
        <v>60</v>
      </c>
      <c r="AB26" s="43">
        <f t="shared" si="1"/>
        <v>100</v>
      </c>
      <c r="AC26" s="36">
        <v>60</v>
      </c>
      <c r="AD26" s="40">
        <v>60</v>
      </c>
      <c r="AE26" s="40">
        <f t="shared" si="14"/>
        <v>80</v>
      </c>
      <c r="AG26" s="25"/>
    </row>
    <row r="27" spans="2:33" ht="9" customHeight="1">
      <c r="C27" s="36">
        <f t="shared" si="2"/>
        <v>79</v>
      </c>
      <c r="D27" s="41">
        <f t="shared" si="3"/>
        <v>2.1906999999999983</v>
      </c>
      <c r="E27" s="36">
        <f t="shared" si="2"/>
        <v>79</v>
      </c>
      <c r="F27" s="40">
        <f t="shared" si="2"/>
        <v>79</v>
      </c>
      <c r="G27" s="42">
        <f t="shared" si="11"/>
        <v>3.8199999999999976</v>
      </c>
      <c r="H27" s="36">
        <f t="shared" si="4"/>
        <v>79</v>
      </c>
      <c r="I27" s="40">
        <f t="shared" si="4"/>
        <v>79</v>
      </c>
      <c r="J27" s="42">
        <f t="shared" si="5"/>
        <v>5.4359999999999999</v>
      </c>
      <c r="K27" s="36">
        <f t="shared" si="6"/>
        <v>79</v>
      </c>
      <c r="L27" s="40">
        <f t="shared" si="6"/>
        <v>79</v>
      </c>
      <c r="M27" s="42">
        <f t="shared" si="7"/>
        <v>6.919999999999991</v>
      </c>
      <c r="N27" s="36">
        <f t="shared" si="8"/>
        <v>79</v>
      </c>
      <c r="O27" s="40">
        <f t="shared" si="8"/>
        <v>79</v>
      </c>
      <c r="P27" s="42">
        <f t="shared" si="9"/>
        <v>3.1729999999999978</v>
      </c>
      <c r="Q27" s="36">
        <f t="shared" si="10"/>
        <v>79</v>
      </c>
      <c r="R27" s="40">
        <f t="shared" si="13"/>
        <v>79</v>
      </c>
      <c r="S27" s="42">
        <f t="shared" si="15"/>
        <v>2.59</v>
      </c>
      <c r="T27" s="36">
        <v>60</v>
      </c>
      <c r="U27" s="40">
        <v>60</v>
      </c>
      <c r="V27" s="42">
        <v>13.1</v>
      </c>
      <c r="W27" s="36">
        <v>61</v>
      </c>
      <c r="X27" s="40">
        <v>61</v>
      </c>
      <c r="Y27" s="42">
        <v>75</v>
      </c>
      <c r="Z27" s="36">
        <v>61</v>
      </c>
      <c r="AA27" s="40">
        <v>61</v>
      </c>
      <c r="AB27" s="43">
        <f t="shared" si="1"/>
        <v>102.5</v>
      </c>
      <c r="AC27" s="36">
        <v>61</v>
      </c>
      <c r="AD27" s="40">
        <v>61</v>
      </c>
      <c r="AE27" s="40">
        <f t="shared" si="14"/>
        <v>79</v>
      </c>
      <c r="AG27" s="25"/>
    </row>
    <row r="28" spans="2:33" ht="9" customHeight="1">
      <c r="C28" s="36">
        <f t="shared" si="2"/>
        <v>78</v>
      </c>
      <c r="D28" s="41">
        <f t="shared" si="3"/>
        <v>2.1973999999999982</v>
      </c>
      <c r="E28" s="36">
        <f t="shared" si="2"/>
        <v>78</v>
      </c>
      <c r="F28" s="40">
        <f t="shared" si="2"/>
        <v>78</v>
      </c>
      <c r="G28" s="42">
        <f t="shared" si="11"/>
        <v>3.8329999999999975</v>
      </c>
      <c r="H28" s="36">
        <f t="shared" si="4"/>
        <v>78</v>
      </c>
      <c r="I28" s="40">
        <f t="shared" si="4"/>
        <v>78</v>
      </c>
      <c r="J28" s="42">
        <f t="shared" si="5"/>
        <v>5.452</v>
      </c>
      <c r="K28" s="36">
        <f t="shared" si="6"/>
        <v>78</v>
      </c>
      <c r="L28" s="40">
        <f t="shared" si="6"/>
        <v>78</v>
      </c>
      <c r="M28" s="42">
        <f t="shared" si="7"/>
        <v>6.9399999999999906</v>
      </c>
      <c r="N28" s="36">
        <f t="shared" si="8"/>
        <v>78</v>
      </c>
      <c r="O28" s="40">
        <f t="shared" si="8"/>
        <v>78</v>
      </c>
      <c r="P28" s="42">
        <f t="shared" si="9"/>
        <v>3.1859999999999977</v>
      </c>
      <c r="Q28" s="36">
        <f t="shared" si="10"/>
        <v>78</v>
      </c>
      <c r="R28" s="40">
        <f t="shared" si="13"/>
        <v>78</v>
      </c>
      <c r="S28" s="42">
        <f t="shared" si="15"/>
        <v>2.61</v>
      </c>
      <c r="T28" s="36">
        <v>61</v>
      </c>
      <c r="U28" s="40">
        <v>61</v>
      </c>
      <c r="V28" s="42">
        <v>13.2</v>
      </c>
      <c r="W28" s="36">
        <v>62</v>
      </c>
      <c r="X28" s="40">
        <v>62</v>
      </c>
      <c r="Y28" s="42"/>
      <c r="Z28" s="36">
        <v>62</v>
      </c>
      <c r="AA28" s="40">
        <v>62</v>
      </c>
      <c r="AB28" s="43">
        <f t="shared" si="1"/>
        <v>105</v>
      </c>
      <c r="AC28" s="36">
        <v>62</v>
      </c>
      <c r="AD28" s="40">
        <v>62</v>
      </c>
      <c r="AE28" s="40">
        <f t="shared" si="14"/>
        <v>78</v>
      </c>
      <c r="AG28" s="25"/>
    </row>
    <row r="29" spans="2:33" ht="9" customHeight="1">
      <c r="B29" s="21" t="s">
        <v>19</v>
      </c>
      <c r="C29" s="36">
        <f t="shared" si="2"/>
        <v>77</v>
      </c>
      <c r="D29" s="44">
        <f t="shared" si="3"/>
        <v>2.2040999999999982</v>
      </c>
      <c r="E29" s="36">
        <f t="shared" si="2"/>
        <v>77</v>
      </c>
      <c r="F29" s="40">
        <f t="shared" si="2"/>
        <v>77</v>
      </c>
      <c r="G29" s="42">
        <f t="shared" si="11"/>
        <v>3.8459999999999974</v>
      </c>
      <c r="H29" s="36">
        <f t="shared" si="4"/>
        <v>77</v>
      </c>
      <c r="I29" s="40">
        <f t="shared" si="4"/>
        <v>77</v>
      </c>
      <c r="J29" s="42">
        <f t="shared" si="5"/>
        <v>5.468</v>
      </c>
      <c r="K29" s="36">
        <f t="shared" si="6"/>
        <v>77</v>
      </c>
      <c r="L29" s="40">
        <f t="shared" si="6"/>
        <v>77</v>
      </c>
      <c r="M29" s="42">
        <f t="shared" si="7"/>
        <v>6.9599999999999902</v>
      </c>
      <c r="N29" s="36">
        <f t="shared" si="8"/>
        <v>77</v>
      </c>
      <c r="O29" s="40">
        <f t="shared" si="8"/>
        <v>77</v>
      </c>
      <c r="P29" s="42">
        <f t="shared" si="9"/>
        <v>3.1989999999999976</v>
      </c>
      <c r="Q29" s="36">
        <f t="shared" si="10"/>
        <v>77</v>
      </c>
      <c r="R29" s="40">
        <f t="shared" si="13"/>
        <v>77</v>
      </c>
      <c r="S29" s="42">
        <f t="shared" si="15"/>
        <v>2.63</v>
      </c>
      <c r="T29" s="36">
        <v>62</v>
      </c>
      <c r="U29" s="40">
        <v>62</v>
      </c>
      <c r="V29" s="42">
        <v>13.3</v>
      </c>
      <c r="W29" s="36">
        <v>63</v>
      </c>
      <c r="X29" s="40">
        <v>63</v>
      </c>
      <c r="Y29" s="42">
        <v>77.5</v>
      </c>
      <c r="Z29" s="36">
        <v>63</v>
      </c>
      <c r="AA29" s="40">
        <v>63</v>
      </c>
      <c r="AB29" s="43">
        <f t="shared" si="1"/>
        <v>107.5</v>
      </c>
      <c r="AC29" s="36">
        <v>63</v>
      </c>
      <c r="AD29" s="40">
        <v>63</v>
      </c>
      <c r="AE29" s="40">
        <f t="shared" si="14"/>
        <v>77</v>
      </c>
      <c r="AG29" s="25"/>
    </row>
    <row r="30" spans="2:33" ht="9" customHeight="1">
      <c r="B30" s="21" t="s">
        <v>24</v>
      </c>
      <c r="C30" s="36">
        <f t="shared" si="2"/>
        <v>76</v>
      </c>
      <c r="D30" s="41">
        <f t="shared" si="3"/>
        <v>2.2107999999999981</v>
      </c>
      <c r="E30" s="36">
        <f t="shared" si="2"/>
        <v>76</v>
      </c>
      <c r="F30" s="40">
        <f t="shared" si="2"/>
        <v>76</v>
      </c>
      <c r="G30" s="42">
        <f t="shared" si="11"/>
        <v>3.8589999999999973</v>
      </c>
      <c r="H30" s="36">
        <f t="shared" si="4"/>
        <v>76</v>
      </c>
      <c r="I30" s="40">
        <f t="shared" si="4"/>
        <v>76</v>
      </c>
      <c r="J30" s="42">
        <f t="shared" si="5"/>
        <v>5.484</v>
      </c>
      <c r="K30" s="36">
        <f t="shared" si="6"/>
        <v>76</v>
      </c>
      <c r="L30" s="40">
        <f t="shared" si="6"/>
        <v>76</v>
      </c>
      <c r="M30" s="42">
        <f t="shared" si="7"/>
        <v>6.9799999999999898</v>
      </c>
      <c r="N30" s="36">
        <f t="shared" si="8"/>
        <v>76</v>
      </c>
      <c r="O30" s="40">
        <f t="shared" si="8"/>
        <v>76</v>
      </c>
      <c r="P30" s="42">
        <f t="shared" si="9"/>
        <v>3.2119999999999975</v>
      </c>
      <c r="Q30" s="36">
        <f t="shared" si="10"/>
        <v>76</v>
      </c>
      <c r="R30" s="40">
        <f t="shared" si="13"/>
        <v>76</v>
      </c>
      <c r="S30" s="42">
        <f t="shared" si="15"/>
        <v>2.65</v>
      </c>
      <c r="T30" s="36">
        <v>63</v>
      </c>
      <c r="U30" s="40">
        <v>63</v>
      </c>
      <c r="V30" s="42">
        <v>13.4</v>
      </c>
      <c r="W30" s="36">
        <v>64</v>
      </c>
      <c r="X30" s="40">
        <v>64</v>
      </c>
      <c r="Y30" s="42"/>
      <c r="Z30" s="36">
        <v>64</v>
      </c>
      <c r="AA30" s="40">
        <v>64</v>
      </c>
      <c r="AB30" s="43">
        <f t="shared" si="1"/>
        <v>110</v>
      </c>
      <c r="AC30" s="36">
        <v>64</v>
      </c>
      <c r="AD30" s="40">
        <v>64</v>
      </c>
      <c r="AE30" s="40">
        <f t="shared" si="14"/>
        <v>76</v>
      </c>
      <c r="AG30" s="25"/>
    </row>
    <row r="31" spans="2:33" ht="9" customHeight="1">
      <c r="C31" s="36">
        <f t="shared" si="2"/>
        <v>75</v>
      </c>
      <c r="D31" s="41">
        <f t="shared" si="3"/>
        <v>2.217499999999998</v>
      </c>
      <c r="E31" s="36">
        <f t="shared" si="2"/>
        <v>75</v>
      </c>
      <c r="F31" s="40">
        <f t="shared" si="2"/>
        <v>75</v>
      </c>
      <c r="G31" s="42">
        <f t="shared" si="11"/>
        <v>3.8719999999999972</v>
      </c>
      <c r="H31" s="36">
        <f t="shared" si="4"/>
        <v>75</v>
      </c>
      <c r="I31" s="40">
        <f t="shared" si="4"/>
        <v>75</v>
      </c>
      <c r="J31" s="42">
        <f t="shared" si="5"/>
        <v>5.5</v>
      </c>
      <c r="K31" s="36">
        <f t="shared" si="6"/>
        <v>75</v>
      </c>
      <c r="L31" s="40">
        <f t="shared" si="6"/>
        <v>75</v>
      </c>
      <c r="M31" s="42">
        <f t="shared" si="7"/>
        <v>6.9999999999999893</v>
      </c>
      <c r="N31" s="36">
        <f t="shared" si="8"/>
        <v>75</v>
      </c>
      <c r="O31" s="40">
        <f t="shared" si="8"/>
        <v>75</v>
      </c>
      <c r="P31" s="42">
        <f t="shared" si="9"/>
        <v>3.2249999999999974</v>
      </c>
      <c r="Q31" s="36">
        <f t="shared" si="10"/>
        <v>75</v>
      </c>
      <c r="R31" s="40">
        <f t="shared" si="13"/>
        <v>75</v>
      </c>
      <c r="S31" s="42">
        <f t="shared" si="15"/>
        <v>2.67</v>
      </c>
      <c r="T31" s="36">
        <v>64</v>
      </c>
      <c r="U31" s="40">
        <v>64</v>
      </c>
      <c r="V31" s="42">
        <v>13.5</v>
      </c>
      <c r="W31" s="36">
        <v>65</v>
      </c>
      <c r="X31" s="40">
        <v>65</v>
      </c>
      <c r="Y31" s="42">
        <v>80</v>
      </c>
      <c r="Z31" s="36">
        <v>65</v>
      </c>
      <c r="AA31" s="40">
        <v>65</v>
      </c>
      <c r="AB31" s="43">
        <f t="shared" si="1"/>
        <v>112.5</v>
      </c>
      <c r="AC31" s="36">
        <v>65</v>
      </c>
      <c r="AD31" s="40">
        <v>65</v>
      </c>
      <c r="AE31" s="40">
        <f t="shared" si="14"/>
        <v>75</v>
      </c>
      <c r="AG31" s="25"/>
    </row>
    <row r="32" spans="2:33" ht="9" customHeight="1">
      <c r="B32" s="21" t="s">
        <v>25</v>
      </c>
      <c r="C32" s="36">
        <f t="shared" si="2"/>
        <v>74</v>
      </c>
      <c r="D32" s="44">
        <f t="shared" si="3"/>
        <v>2.224199999999998</v>
      </c>
      <c r="E32" s="36">
        <f t="shared" si="2"/>
        <v>74</v>
      </c>
      <c r="F32" s="40">
        <f t="shared" si="2"/>
        <v>74</v>
      </c>
      <c r="G32" s="42">
        <f t="shared" si="11"/>
        <v>3.8849999999999971</v>
      </c>
      <c r="H32" s="36">
        <f t="shared" si="4"/>
        <v>74</v>
      </c>
      <c r="I32" s="40">
        <f t="shared" si="4"/>
        <v>74</v>
      </c>
      <c r="J32" s="42">
        <f t="shared" si="5"/>
        <v>5.516</v>
      </c>
      <c r="K32" s="36">
        <f t="shared" si="6"/>
        <v>74</v>
      </c>
      <c r="L32" s="40">
        <f t="shared" si="6"/>
        <v>74</v>
      </c>
      <c r="M32" s="42">
        <f t="shared" si="7"/>
        <v>7.0199999999999889</v>
      </c>
      <c r="N32" s="36">
        <f t="shared" si="8"/>
        <v>74</v>
      </c>
      <c r="O32" s="40">
        <f t="shared" si="8"/>
        <v>74</v>
      </c>
      <c r="P32" s="42">
        <f t="shared" si="9"/>
        <v>3.2379999999999973</v>
      </c>
      <c r="Q32" s="36">
        <f t="shared" si="10"/>
        <v>74</v>
      </c>
      <c r="R32" s="40">
        <f t="shared" si="13"/>
        <v>74</v>
      </c>
      <c r="S32" s="42">
        <f t="shared" si="15"/>
        <v>2.69</v>
      </c>
      <c r="T32" s="36">
        <v>65</v>
      </c>
      <c r="U32" s="40">
        <v>65</v>
      </c>
      <c r="V32" s="42">
        <v>13.6</v>
      </c>
      <c r="W32" s="36">
        <v>66</v>
      </c>
      <c r="X32" s="40">
        <v>66</v>
      </c>
      <c r="Y32" s="42"/>
      <c r="Z32" s="36">
        <v>66</v>
      </c>
      <c r="AA32" s="40">
        <v>66</v>
      </c>
      <c r="AB32" s="43">
        <f t="shared" si="1"/>
        <v>115</v>
      </c>
      <c r="AC32" s="36">
        <v>66</v>
      </c>
      <c r="AD32" s="40">
        <v>66</v>
      </c>
      <c r="AE32" s="40">
        <f t="shared" si="14"/>
        <v>74</v>
      </c>
      <c r="AG32" s="25"/>
    </row>
    <row r="33" spans="2:33" ht="9" customHeight="1">
      <c r="B33" s="21" t="s">
        <v>51</v>
      </c>
      <c r="C33" s="36">
        <f t="shared" si="2"/>
        <v>73</v>
      </c>
      <c r="D33" s="41">
        <f t="shared" si="3"/>
        <v>2.2308999999999979</v>
      </c>
      <c r="E33" s="36">
        <f t="shared" si="2"/>
        <v>73</v>
      </c>
      <c r="F33" s="40">
        <f t="shared" si="2"/>
        <v>73</v>
      </c>
      <c r="G33" s="42">
        <f t="shared" si="11"/>
        <v>3.897999999999997</v>
      </c>
      <c r="H33" s="36">
        <f t="shared" si="4"/>
        <v>73</v>
      </c>
      <c r="I33" s="40">
        <f t="shared" si="4"/>
        <v>73</v>
      </c>
      <c r="J33" s="42">
        <f t="shared" si="5"/>
        <v>5.532</v>
      </c>
      <c r="K33" s="36">
        <f t="shared" si="6"/>
        <v>73</v>
      </c>
      <c r="L33" s="40">
        <f t="shared" si="6"/>
        <v>73</v>
      </c>
      <c r="M33" s="42">
        <f t="shared" si="7"/>
        <v>7.0399999999999885</v>
      </c>
      <c r="N33" s="36">
        <f t="shared" si="8"/>
        <v>73</v>
      </c>
      <c r="O33" s="40">
        <f t="shared" si="8"/>
        <v>73</v>
      </c>
      <c r="P33" s="42">
        <f t="shared" si="9"/>
        <v>3.2509999999999972</v>
      </c>
      <c r="Q33" s="36">
        <f t="shared" si="10"/>
        <v>73</v>
      </c>
      <c r="R33" s="40">
        <f t="shared" si="13"/>
        <v>73</v>
      </c>
      <c r="S33" s="42">
        <v>2.71</v>
      </c>
      <c r="T33" s="36">
        <v>66</v>
      </c>
      <c r="U33" s="40">
        <v>66</v>
      </c>
      <c r="V33" s="42">
        <v>13.7</v>
      </c>
      <c r="W33" s="36">
        <v>67</v>
      </c>
      <c r="X33" s="40">
        <v>67</v>
      </c>
      <c r="Y33" s="42">
        <f>Y34-2.5</f>
        <v>82.5</v>
      </c>
      <c r="Z33" s="36">
        <v>67</v>
      </c>
      <c r="AA33" s="40">
        <v>67</v>
      </c>
      <c r="AB33" s="43">
        <f t="shared" si="1"/>
        <v>117.5</v>
      </c>
      <c r="AC33" s="36">
        <v>67</v>
      </c>
      <c r="AD33" s="40">
        <v>67</v>
      </c>
      <c r="AE33" s="40">
        <f t="shared" si="14"/>
        <v>73</v>
      </c>
      <c r="AG33" s="25"/>
    </row>
    <row r="34" spans="2:33" ht="9" customHeight="1">
      <c r="C34" s="36">
        <f t="shared" si="2"/>
        <v>72</v>
      </c>
      <c r="D34" s="41">
        <f t="shared" si="3"/>
        <v>2.2375999999999978</v>
      </c>
      <c r="E34" s="36">
        <f t="shared" si="2"/>
        <v>72</v>
      </c>
      <c r="F34" s="40">
        <f t="shared" si="2"/>
        <v>72</v>
      </c>
      <c r="G34" s="42">
        <f t="shared" si="11"/>
        <v>3.9109999999999969</v>
      </c>
      <c r="H34" s="36">
        <f t="shared" si="4"/>
        <v>72</v>
      </c>
      <c r="I34" s="40">
        <f t="shared" si="4"/>
        <v>72</v>
      </c>
      <c r="J34" s="42">
        <f t="shared" si="5"/>
        <v>5.548</v>
      </c>
      <c r="K34" s="36">
        <f t="shared" si="6"/>
        <v>72</v>
      </c>
      <c r="L34" s="40">
        <f t="shared" si="6"/>
        <v>72</v>
      </c>
      <c r="M34" s="42">
        <f t="shared" si="7"/>
        <v>7.0599999999999881</v>
      </c>
      <c r="N34" s="36">
        <f t="shared" si="8"/>
        <v>72</v>
      </c>
      <c r="O34" s="40">
        <f t="shared" si="8"/>
        <v>72</v>
      </c>
      <c r="P34" s="42">
        <f t="shared" si="9"/>
        <v>3.2639999999999971</v>
      </c>
      <c r="Q34" s="36">
        <f t="shared" si="10"/>
        <v>72</v>
      </c>
      <c r="R34" s="40">
        <f t="shared" si="13"/>
        <v>72</v>
      </c>
      <c r="S34" s="42">
        <f t="shared" ref="S34:S42" si="16">S35-0.02</f>
        <v>2.7199999999999998</v>
      </c>
      <c r="T34" s="36">
        <v>67</v>
      </c>
      <c r="U34" s="40">
        <v>67</v>
      </c>
      <c r="V34" s="42">
        <v>13.8</v>
      </c>
      <c r="W34" s="36">
        <v>68</v>
      </c>
      <c r="X34" s="40">
        <v>68</v>
      </c>
      <c r="Y34" s="42">
        <f>Y35-2.5</f>
        <v>85</v>
      </c>
      <c r="Z34" s="36">
        <v>68</v>
      </c>
      <c r="AA34" s="40">
        <v>68</v>
      </c>
      <c r="AB34" s="43">
        <f t="shared" si="1"/>
        <v>120</v>
      </c>
      <c r="AC34" s="36">
        <v>68</v>
      </c>
      <c r="AD34" s="40">
        <v>68</v>
      </c>
      <c r="AE34" s="40">
        <f t="shared" si="14"/>
        <v>72</v>
      </c>
      <c r="AG34" s="25"/>
    </row>
    <row r="35" spans="2:33" ht="9" customHeight="1">
      <c r="C35" s="36">
        <f t="shared" si="2"/>
        <v>71</v>
      </c>
      <c r="D35" s="44">
        <f t="shared" si="3"/>
        <v>2.2442999999999977</v>
      </c>
      <c r="E35" s="36">
        <f t="shared" si="2"/>
        <v>71</v>
      </c>
      <c r="F35" s="40">
        <f t="shared" si="2"/>
        <v>71</v>
      </c>
      <c r="G35" s="42">
        <f t="shared" si="11"/>
        <v>3.9239999999999968</v>
      </c>
      <c r="H35" s="36">
        <f t="shared" si="4"/>
        <v>71</v>
      </c>
      <c r="I35" s="40">
        <f t="shared" si="4"/>
        <v>71</v>
      </c>
      <c r="J35" s="42">
        <f t="shared" si="5"/>
        <v>5.5640000000000001</v>
      </c>
      <c r="K35" s="36">
        <f t="shared" si="6"/>
        <v>71</v>
      </c>
      <c r="L35" s="40">
        <f t="shared" si="6"/>
        <v>71</v>
      </c>
      <c r="M35" s="42">
        <f t="shared" si="7"/>
        <v>7.0799999999999876</v>
      </c>
      <c r="N35" s="36">
        <f t="shared" si="8"/>
        <v>71</v>
      </c>
      <c r="O35" s="40">
        <f t="shared" si="8"/>
        <v>71</v>
      </c>
      <c r="P35" s="42">
        <f t="shared" si="9"/>
        <v>3.276999999999997</v>
      </c>
      <c r="Q35" s="36">
        <f t="shared" si="10"/>
        <v>71</v>
      </c>
      <c r="R35" s="40">
        <f t="shared" si="13"/>
        <v>71</v>
      </c>
      <c r="S35" s="42">
        <f t="shared" si="16"/>
        <v>2.7399999999999998</v>
      </c>
      <c r="T35" s="36">
        <v>68</v>
      </c>
      <c r="U35" s="40">
        <v>68</v>
      </c>
      <c r="V35" s="42">
        <v>13.9</v>
      </c>
      <c r="W35" s="36">
        <v>69</v>
      </c>
      <c r="X35" s="40">
        <v>69</v>
      </c>
      <c r="Y35" s="42">
        <f>Y36-2.5</f>
        <v>87.5</v>
      </c>
      <c r="Z35" s="36">
        <v>69</v>
      </c>
      <c r="AA35" s="40">
        <v>69</v>
      </c>
      <c r="AB35" s="43">
        <f t="shared" si="1"/>
        <v>122.5</v>
      </c>
      <c r="AC35" s="36">
        <v>69</v>
      </c>
      <c r="AD35" s="40">
        <v>69</v>
      </c>
      <c r="AE35" s="40">
        <f t="shared" si="14"/>
        <v>71</v>
      </c>
      <c r="AG35" s="25"/>
    </row>
    <row r="36" spans="2:33" ht="9" customHeight="1" thickBot="1">
      <c r="B36" s="45"/>
      <c r="C36" s="36">
        <f t="shared" si="2"/>
        <v>70</v>
      </c>
      <c r="D36" s="41">
        <f t="shared" si="3"/>
        <v>2.2509999999999977</v>
      </c>
      <c r="E36" s="36">
        <f t="shared" si="2"/>
        <v>70</v>
      </c>
      <c r="F36" s="40">
        <f t="shared" si="2"/>
        <v>70</v>
      </c>
      <c r="G36" s="42">
        <f t="shared" si="11"/>
        <v>3.9369999999999967</v>
      </c>
      <c r="H36" s="36">
        <f t="shared" si="4"/>
        <v>70</v>
      </c>
      <c r="I36" s="40">
        <f t="shared" si="4"/>
        <v>70</v>
      </c>
      <c r="J36" s="42">
        <f t="shared" si="5"/>
        <v>5.58</v>
      </c>
      <c r="K36" s="36">
        <f t="shared" si="6"/>
        <v>70</v>
      </c>
      <c r="L36" s="40">
        <f t="shared" si="6"/>
        <v>70</v>
      </c>
      <c r="M36" s="42">
        <f t="shared" si="7"/>
        <v>7.0999999999999872</v>
      </c>
      <c r="N36" s="36">
        <f t="shared" si="8"/>
        <v>70</v>
      </c>
      <c r="O36" s="40">
        <f t="shared" si="8"/>
        <v>70</v>
      </c>
      <c r="P36" s="42">
        <f t="shared" si="9"/>
        <v>3.2899999999999969</v>
      </c>
      <c r="Q36" s="36">
        <f t="shared" si="10"/>
        <v>70</v>
      </c>
      <c r="R36" s="40">
        <f t="shared" si="13"/>
        <v>70</v>
      </c>
      <c r="S36" s="42">
        <f t="shared" si="16"/>
        <v>2.76</v>
      </c>
      <c r="T36" s="36">
        <v>69</v>
      </c>
      <c r="U36" s="40">
        <v>69</v>
      </c>
      <c r="V36" s="42">
        <v>14</v>
      </c>
      <c r="W36" s="36">
        <v>70</v>
      </c>
      <c r="X36" s="40">
        <v>70</v>
      </c>
      <c r="Y36" s="42">
        <v>90</v>
      </c>
      <c r="Z36" s="36">
        <v>70</v>
      </c>
      <c r="AA36" s="40">
        <v>70</v>
      </c>
      <c r="AB36" s="43">
        <f t="shared" si="1"/>
        <v>125</v>
      </c>
      <c r="AC36" s="36">
        <v>70</v>
      </c>
      <c r="AD36" s="40">
        <v>70</v>
      </c>
      <c r="AE36" s="40">
        <f t="shared" si="14"/>
        <v>70</v>
      </c>
      <c r="AG36" s="25"/>
    </row>
    <row r="37" spans="2:33" ht="9" customHeight="1">
      <c r="C37" s="36">
        <f t="shared" si="2"/>
        <v>69</v>
      </c>
      <c r="D37" s="41">
        <f t="shared" si="3"/>
        <v>2.2576999999999976</v>
      </c>
      <c r="E37" s="36">
        <f t="shared" si="2"/>
        <v>69</v>
      </c>
      <c r="F37" s="40">
        <f t="shared" si="2"/>
        <v>69</v>
      </c>
      <c r="G37" s="42">
        <f t="shared" si="11"/>
        <v>3.9499999999999966</v>
      </c>
      <c r="H37" s="36">
        <f t="shared" si="4"/>
        <v>69</v>
      </c>
      <c r="I37" s="40">
        <f t="shared" si="4"/>
        <v>69</v>
      </c>
      <c r="J37" s="42">
        <f t="shared" si="5"/>
        <v>5.5960000000000001</v>
      </c>
      <c r="K37" s="36">
        <f t="shared" si="6"/>
        <v>69</v>
      </c>
      <c r="L37" s="40">
        <f t="shared" si="6"/>
        <v>69</v>
      </c>
      <c r="M37" s="42">
        <f t="shared" si="7"/>
        <v>7.1199999999999868</v>
      </c>
      <c r="N37" s="36">
        <f t="shared" si="8"/>
        <v>69</v>
      </c>
      <c r="O37" s="40">
        <f t="shared" si="8"/>
        <v>69</v>
      </c>
      <c r="P37" s="42">
        <f t="shared" si="9"/>
        <v>3.3029999999999968</v>
      </c>
      <c r="Q37" s="36">
        <f t="shared" si="10"/>
        <v>69</v>
      </c>
      <c r="R37" s="40">
        <f t="shared" si="13"/>
        <v>69</v>
      </c>
      <c r="S37" s="42">
        <f t="shared" si="16"/>
        <v>2.78</v>
      </c>
      <c r="T37" s="36">
        <v>70</v>
      </c>
      <c r="U37" s="40">
        <v>70</v>
      </c>
      <c r="V37" s="42">
        <v>14.1</v>
      </c>
      <c r="W37" s="36">
        <v>71</v>
      </c>
      <c r="X37" s="40">
        <v>71</v>
      </c>
      <c r="Y37" s="42"/>
      <c r="Z37" s="36">
        <v>71</v>
      </c>
      <c r="AA37" s="40">
        <v>71</v>
      </c>
      <c r="AB37" s="43">
        <f t="shared" si="1"/>
        <v>127.5</v>
      </c>
      <c r="AC37" s="36">
        <v>71</v>
      </c>
      <c r="AD37" s="40">
        <v>71</v>
      </c>
      <c r="AE37" s="40">
        <f t="shared" si="14"/>
        <v>69</v>
      </c>
      <c r="AF37" s="34"/>
      <c r="AG37" s="25"/>
    </row>
    <row r="38" spans="2:33" ht="9" customHeight="1">
      <c r="C38" s="36">
        <f t="shared" si="2"/>
        <v>68</v>
      </c>
      <c r="D38" s="44">
        <f t="shared" si="3"/>
        <v>2.2643999999999975</v>
      </c>
      <c r="E38" s="36">
        <f t="shared" si="2"/>
        <v>68</v>
      </c>
      <c r="F38" s="40">
        <f t="shared" si="2"/>
        <v>68</v>
      </c>
      <c r="G38" s="42">
        <f t="shared" si="11"/>
        <v>3.9629999999999965</v>
      </c>
      <c r="H38" s="36">
        <f t="shared" si="4"/>
        <v>68</v>
      </c>
      <c r="I38" s="40">
        <f t="shared" si="4"/>
        <v>68</v>
      </c>
      <c r="J38" s="42">
        <f t="shared" si="5"/>
        <v>5.6120000000000001</v>
      </c>
      <c r="K38" s="36">
        <f t="shared" si="6"/>
        <v>68</v>
      </c>
      <c r="L38" s="40">
        <f t="shared" si="6"/>
        <v>68</v>
      </c>
      <c r="M38" s="42">
        <f t="shared" si="7"/>
        <v>7.1399999999999864</v>
      </c>
      <c r="N38" s="36">
        <f t="shared" si="8"/>
        <v>68</v>
      </c>
      <c r="O38" s="40">
        <f t="shared" si="8"/>
        <v>68</v>
      </c>
      <c r="P38" s="42">
        <f t="shared" si="9"/>
        <v>3.3159999999999967</v>
      </c>
      <c r="Q38" s="36">
        <f t="shared" si="10"/>
        <v>68</v>
      </c>
      <c r="R38" s="40">
        <f t="shared" si="13"/>
        <v>68</v>
      </c>
      <c r="S38" s="42">
        <f t="shared" si="16"/>
        <v>2.8</v>
      </c>
      <c r="T38" s="36">
        <v>71</v>
      </c>
      <c r="U38" s="40">
        <v>71</v>
      </c>
      <c r="V38" s="42">
        <v>14.2</v>
      </c>
      <c r="W38" s="36">
        <v>72</v>
      </c>
      <c r="X38" s="40">
        <v>72</v>
      </c>
      <c r="Y38" s="42">
        <f>Y39-2.5</f>
        <v>92.5</v>
      </c>
      <c r="Z38" s="36">
        <v>72</v>
      </c>
      <c r="AA38" s="40">
        <v>72</v>
      </c>
      <c r="AB38" s="43">
        <f t="shared" si="1"/>
        <v>130</v>
      </c>
      <c r="AC38" s="36">
        <v>72</v>
      </c>
      <c r="AD38" s="40">
        <v>72</v>
      </c>
      <c r="AE38" s="40">
        <f t="shared" si="14"/>
        <v>68</v>
      </c>
      <c r="AG38" s="25"/>
    </row>
    <row r="39" spans="2:33" ht="9" customHeight="1">
      <c r="C39" s="36">
        <f t="shared" ref="C39:F56" si="17">C38-1</f>
        <v>67</v>
      </c>
      <c r="D39" s="41">
        <f t="shared" ref="D39:D66" si="18">D38+0.0067</f>
        <v>2.2710999999999975</v>
      </c>
      <c r="E39" s="36">
        <f t="shared" si="17"/>
        <v>67</v>
      </c>
      <c r="F39" s="40">
        <f t="shared" si="17"/>
        <v>67</v>
      </c>
      <c r="G39" s="42">
        <f t="shared" si="11"/>
        <v>3.9759999999999964</v>
      </c>
      <c r="H39" s="36">
        <f t="shared" si="4"/>
        <v>67</v>
      </c>
      <c r="I39" s="40">
        <f t="shared" si="4"/>
        <v>67</v>
      </c>
      <c r="J39" s="42">
        <f t="shared" ref="J39:J66" si="19">J38+0.016</f>
        <v>5.6280000000000001</v>
      </c>
      <c r="K39" s="36">
        <f t="shared" si="6"/>
        <v>67</v>
      </c>
      <c r="L39" s="40">
        <f t="shared" si="6"/>
        <v>67</v>
      </c>
      <c r="M39" s="42">
        <f t="shared" ref="M39:M66" si="20">M38+0.02</f>
        <v>7.1599999999999859</v>
      </c>
      <c r="N39" s="36">
        <f t="shared" si="8"/>
        <v>67</v>
      </c>
      <c r="O39" s="40">
        <f t="shared" si="8"/>
        <v>67</v>
      </c>
      <c r="P39" s="42">
        <f t="shared" ref="P39:P66" si="21">P38+0.013</f>
        <v>3.3289999999999966</v>
      </c>
      <c r="Q39" s="36">
        <f t="shared" si="10"/>
        <v>67</v>
      </c>
      <c r="R39" s="40">
        <f t="shared" si="13"/>
        <v>67</v>
      </c>
      <c r="S39" s="42">
        <f t="shared" si="16"/>
        <v>2.82</v>
      </c>
      <c r="T39" s="36">
        <v>72</v>
      </c>
      <c r="U39" s="40">
        <v>72</v>
      </c>
      <c r="V39" s="42">
        <v>14.3</v>
      </c>
      <c r="W39" s="36">
        <v>73</v>
      </c>
      <c r="X39" s="40">
        <v>73</v>
      </c>
      <c r="Y39" s="42">
        <f>Y40-2.5</f>
        <v>95</v>
      </c>
      <c r="Z39" s="36">
        <v>73</v>
      </c>
      <c r="AA39" s="40">
        <v>73</v>
      </c>
      <c r="AB39" s="43">
        <f t="shared" si="1"/>
        <v>132.5</v>
      </c>
      <c r="AC39" s="36">
        <v>73</v>
      </c>
      <c r="AD39" s="40">
        <v>73</v>
      </c>
      <c r="AE39" s="40">
        <f t="shared" si="14"/>
        <v>67</v>
      </c>
      <c r="AF39" s="21" t="s">
        <v>25</v>
      </c>
      <c r="AG39" s="25"/>
    </row>
    <row r="40" spans="2:33" ht="9" customHeight="1">
      <c r="C40" s="36">
        <f t="shared" si="17"/>
        <v>66</v>
      </c>
      <c r="D40" s="41">
        <f t="shared" si="18"/>
        <v>2.2777999999999974</v>
      </c>
      <c r="E40" s="36">
        <f t="shared" si="17"/>
        <v>66</v>
      </c>
      <c r="F40" s="40">
        <f t="shared" si="17"/>
        <v>66</v>
      </c>
      <c r="G40" s="42">
        <f t="shared" si="11"/>
        <v>3.9889999999999963</v>
      </c>
      <c r="H40" s="36">
        <f t="shared" si="4"/>
        <v>66</v>
      </c>
      <c r="I40" s="40">
        <f t="shared" si="4"/>
        <v>66</v>
      </c>
      <c r="J40" s="42">
        <f t="shared" si="19"/>
        <v>5.6440000000000001</v>
      </c>
      <c r="K40" s="36">
        <f t="shared" si="6"/>
        <v>66</v>
      </c>
      <c r="L40" s="40">
        <f t="shared" si="6"/>
        <v>66</v>
      </c>
      <c r="M40" s="42">
        <f t="shared" si="20"/>
        <v>7.1799999999999855</v>
      </c>
      <c r="N40" s="36">
        <f t="shared" si="8"/>
        <v>66</v>
      </c>
      <c r="O40" s="40">
        <f t="shared" si="8"/>
        <v>66</v>
      </c>
      <c r="P40" s="42">
        <f t="shared" si="21"/>
        <v>3.3419999999999965</v>
      </c>
      <c r="Q40" s="36">
        <f t="shared" si="10"/>
        <v>66</v>
      </c>
      <c r="R40" s="40">
        <f t="shared" si="13"/>
        <v>66</v>
      </c>
      <c r="S40" s="42">
        <f t="shared" si="16"/>
        <v>2.84</v>
      </c>
      <c r="T40" s="36">
        <v>73</v>
      </c>
      <c r="U40" s="40">
        <v>73</v>
      </c>
      <c r="V40" s="42">
        <v>14.4</v>
      </c>
      <c r="W40" s="36">
        <v>74</v>
      </c>
      <c r="X40" s="40">
        <v>74</v>
      </c>
      <c r="Y40" s="42">
        <f>Y41-2.5</f>
        <v>97.5</v>
      </c>
      <c r="Z40" s="36">
        <v>74</v>
      </c>
      <c r="AA40" s="40">
        <v>74</v>
      </c>
      <c r="AB40" s="43">
        <f t="shared" si="1"/>
        <v>135</v>
      </c>
      <c r="AC40" s="36">
        <v>74</v>
      </c>
      <c r="AD40" s="40">
        <v>74</v>
      </c>
      <c r="AE40" s="40">
        <f t="shared" si="14"/>
        <v>66</v>
      </c>
      <c r="AF40" s="21" t="s">
        <v>26</v>
      </c>
      <c r="AG40" s="25"/>
    </row>
    <row r="41" spans="2:33" ht="9" customHeight="1">
      <c r="C41" s="36">
        <f t="shared" si="17"/>
        <v>65</v>
      </c>
      <c r="D41" s="44">
        <f t="shared" si="18"/>
        <v>2.2844999999999973</v>
      </c>
      <c r="E41" s="36">
        <f t="shared" si="17"/>
        <v>65</v>
      </c>
      <c r="F41" s="40">
        <f t="shared" si="17"/>
        <v>65</v>
      </c>
      <c r="G41" s="42">
        <f t="shared" ref="G41:G66" si="22">G40+0.013</f>
        <v>4.0019999999999962</v>
      </c>
      <c r="H41" s="36">
        <f t="shared" si="4"/>
        <v>65</v>
      </c>
      <c r="I41" s="40">
        <f t="shared" si="4"/>
        <v>65</v>
      </c>
      <c r="J41" s="42">
        <f t="shared" si="19"/>
        <v>5.66</v>
      </c>
      <c r="K41" s="36">
        <f t="shared" si="6"/>
        <v>65</v>
      </c>
      <c r="L41" s="40">
        <f t="shared" si="6"/>
        <v>65</v>
      </c>
      <c r="M41" s="42">
        <f t="shared" si="20"/>
        <v>7.1999999999999851</v>
      </c>
      <c r="N41" s="36">
        <f t="shared" si="8"/>
        <v>65</v>
      </c>
      <c r="O41" s="40">
        <f t="shared" si="8"/>
        <v>65</v>
      </c>
      <c r="P41" s="42">
        <f t="shared" si="21"/>
        <v>3.3549999999999964</v>
      </c>
      <c r="Q41" s="36">
        <f t="shared" si="10"/>
        <v>65</v>
      </c>
      <c r="R41" s="40">
        <f t="shared" si="13"/>
        <v>65</v>
      </c>
      <c r="S41" s="42">
        <f t="shared" si="16"/>
        <v>2.86</v>
      </c>
      <c r="T41" s="36">
        <v>74</v>
      </c>
      <c r="U41" s="40">
        <v>74</v>
      </c>
      <c r="V41" s="42">
        <v>14.5</v>
      </c>
      <c r="W41" s="36">
        <v>75</v>
      </c>
      <c r="X41" s="40">
        <v>75</v>
      </c>
      <c r="Y41" s="42">
        <v>100</v>
      </c>
      <c r="Z41" s="36">
        <v>75</v>
      </c>
      <c r="AA41" s="40">
        <v>75</v>
      </c>
      <c r="AB41" s="43">
        <f t="shared" si="1"/>
        <v>137.5</v>
      </c>
      <c r="AC41" s="36">
        <v>75</v>
      </c>
      <c r="AD41" s="40">
        <v>75</v>
      </c>
      <c r="AE41" s="40">
        <f t="shared" si="14"/>
        <v>65</v>
      </c>
      <c r="AF41" s="21" t="s">
        <v>23</v>
      </c>
      <c r="AG41" s="25"/>
    </row>
    <row r="42" spans="2:33" ht="9" customHeight="1">
      <c r="C42" s="36">
        <f t="shared" si="17"/>
        <v>64</v>
      </c>
      <c r="D42" s="41">
        <f t="shared" si="18"/>
        <v>2.2911999999999972</v>
      </c>
      <c r="E42" s="36">
        <f t="shared" si="17"/>
        <v>64</v>
      </c>
      <c r="F42" s="40">
        <f t="shared" si="17"/>
        <v>64</v>
      </c>
      <c r="G42" s="42">
        <f t="shared" si="22"/>
        <v>4.0149999999999961</v>
      </c>
      <c r="H42" s="36">
        <f t="shared" si="4"/>
        <v>64</v>
      </c>
      <c r="I42" s="40">
        <f t="shared" si="4"/>
        <v>64</v>
      </c>
      <c r="J42" s="42">
        <f t="shared" si="19"/>
        <v>5.6760000000000002</v>
      </c>
      <c r="K42" s="36">
        <f t="shared" si="6"/>
        <v>64</v>
      </c>
      <c r="L42" s="40">
        <f t="shared" si="6"/>
        <v>64</v>
      </c>
      <c r="M42" s="42">
        <f t="shared" si="20"/>
        <v>7.2199999999999847</v>
      </c>
      <c r="N42" s="36">
        <f t="shared" si="8"/>
        <v>64</v>
      </c>
      <c r="O42" s="40">
        <f t="shared" si="8"/>
        <v>64</v>
      </c>
      <c r="P42" s="42">
        <f t="shared" si="21"/>
        <v>3.3679999999999963</v>
      </c>
      <c r="Q42" s="36">
        <f t="shared" si="10"/>
        <v>64</v>
      </c>
      <c r="R42" s="40">
        <f t="shared" si="13"/>
        <v>64</v>
      </c>
      <c r="S42" s="42">
        <f t="shared" si="16"/>
        <v>2.88</v>
      </c>
      <c r="T42" s="36">
        <v>75</v>
      </c>
      <c r="U42" s="40">
        <v>75</v>
      </c>
      <c r="V42" s="42">
        <v>14.6</v>
      </c>
      <c r="W42" s="36">
        <v>76</v>
      </c>
      <c r="X42" s="40">
        <v>76</v>
      </c>
      <c r="Y42" s="42"/>
      <c r="Z42" s="36">
        <v>76</v>
      </c>
      <c r="AA42" s="40">
        <v>76</v>
      </c>
      <c r="AB42" s="43">
        <f t="shared" si="1"/>
        <v>140</v>
      </c>
      <c r="AC42" s="36">
        <v>76</v>
      </c>
      <c r="AD42" s="40">
        <v>76</v>
      </c>
      <c r="AE42" s="40">
        <f t="shared" si="14"/>
        <v>64</v>
      </c>
      <c r="AG42" s="25"/>
    </row>
    <row r="43" spans="2:33" ht="9" customHeight="1">
      <c r="C43" s="36">
        <f t="shared" si="17"/>
        <v>63</v>
      </c>
      <c r="D43" s="41">
        <f t="shared" si="18"/>
        <v>2.2978999999999972</v>
      </c>
      <c r="E43" s="36">
        <f t="shared" si="17"/>
        <v>63</v>
      </c>
      <c r="F43" s="40">
        <f t="shared" si="17"/>
        <v>63</v>
      </c>
      <c r="G43" s="42">
        <f t="shared" si="22"/>
        <v>4.027999999999996</v>
      </c>
      <c r="H43" s="36">
        <f t="shared" si="4"/>
        <v>63</v>
      </c>
      <c r="I43" s="40">
        <f t="shared" si="4"/>
        <v>63</v>
      </c>
      <c r="J43" s="42">
        <f t="shared" si="19"/>
        <v>5.6920000000000002</v>
      </c>
      <c r="K43" s="36">
        <f t="shared" si="6"/>
        <v>63</v>
      </c>
      <c r="L43" s="40">
        <f t="shared" si="6"/>
        <v>63</v>
      </c>
      <c r="M43" s="42">
        <f t="shared" si="20"/>
        <v>7.2399999999999842</v>
      </c>
      <c r="N43" s="36">
        <f t="shared" si="8"/>
        <v>63</v>
      </c>
      <c r="O43" s="40">
        <f t="shared" si="8"/>
        <v>63</v>
      </c>
      <c r="P43" s="42">
        <f t="shared" si="21"/>
        <v>3.3809999999999962</v>
      </c>
      <c r="Q43" s="36">
        <f t="shared" si="10"/>
        <v>63</v>
      </c>
      <c r="R43" s="40">
        <f t="shared" si="13"/>
        <v>63</v>
      </c>
      <c r="S43" s="42">
        <v>2.9</v>
      </c>
      <c r="T43" s="36">
        <v>76</v>
      </c>
      <c r="U43" s="40">
        <v>76</v>
      </c>
      <c r="V43" s="42">
        <v>14.7</v>
      </c>
      <c r="W43" s="36">
        <v>77</v>
      </c>
      <c r="X43" s="40">
        <v>77</v>
      </c>
      <c r="Y43" s="42">
        <f>Y44-2.5</f>
        <v>102.5</v>
      </c>
      <c r="Z43" s="36">
        <v>77</v>
      </c>
      <c r="AA43" s="40">
        <v>77</v>
      </c>
      <c r="AB43" s="43">
        <f t="shared" si="1"/>
        <v>142.5</v>
      </c>
      <c r="AC43" s="36">
        <v>77</v>
      </c>
      <c r="AD43" s="40">
        <v>77</v>
      </c>
      <c r="AE43" s="40">
        <f t="shared" si="14"/>
        <v>63</v>
      </c>
      <c r="AG43" s="25"/>
    </row>
    <row r="44" spans="2:33" ht="9" customHeight="1">
      <c r="C44" s="36">
        <f t="shared" si="17"/>
        <v>62</v>
      </c>
      <c r="D44" s="44">
        <f t="shared" si="18"/>
        <v>2.3045999999999971</v>
      </c>
      <c r="E44" s="36">
        <f t="shared" si="17"/>
        <v>62</v>
      </c>
      <c r="F44" s="40">
        <f t="shared" si="17"/>
        <v>62</v>
      </c>
      <c r="G44" s="42">
        <f t="shared" si="22"/>
        <v>4.0409999999999959</v>
      </c>
      <c r="H44" s="36">
        <f t="shared" si="4"/>
        <v>62</v>
      </c>
      <c r="I44" s="40">
        <f t="shared" si="4"/>
        <v>62</v>
      </c>
      <c r="J44" s="42">
        <f t="shared" si="19"/>
        <v>5.7080000000000002</v>
      </c>
      <c r="K44" s="36">
        <f t="shared" si="6"/>
        <v>62</v>
      </c>
      <c r="L44" s="40">
        <f t="shared" si="6"/>
        <v>62</v>
      </c>
      <c r="M44" s="42">
        <f t="shared" si="20"/>
        <v>7.2599999999999838</v>
      </c>
      <c r="N44" s="36">
        <f t="shared" si="8"/>
        <v>62</v>
      </c>
      <c r="O44" s="40">
        <f t="shared" si="8"/>
        <v>62</v>
      </c>
      <c r="P44" s="42">
        <f t="shared" si="21"/>
        <v>3.3939999999999961</v>
      </c>
      <c r="Q44" s="36">
        <f t="shared" si="10"/>
        <v>62</v>
      </c>
      <c r="R44" s="40">
        <f t="shared" si="13"/>
        <v>62</v>
      </c>
      <c r="S44" s="42">
        <f>S45-0.02</f>
        <v>2.9099999999999997</v>
      </c>
      <c r="T44" s="36">
        <v>77</v>
      </c>
      <c r="U44" s="40">
        <v>77</v>
      </c>
      <c r="V44" s="42">
        <v>14.8</v>
      </c>
      <c r="W44" s="36">
        <v>78</v>
      </c>
      <c r="X44" s="40">
        <v>78</v>
      </c>
      <c r="Y44" s="42">
        <f>Y45-2.5</f>
        <v>105</v>
      </c>
      <c r="Z44" s="36">
        <v>78</v>
      </c>
      <c r="AA44" s="40">
        <v>78</v>
      </c>
      <c r="AB44" s="43">
        <f t="shared" si="1"/>
        <v>145</v>
      </c>
      <c r="AC44" s="36">
        <v>78</v>
      </c>
      <c r="AD44" s="40">
        <v>78</v>
      </c>
      <c r="AE44" s="40">
        <f t="shared" si="14"/>
        <v>62</v>
      </c>
      <c r="AG44" s="25"/>
    </row>
    <row r="45" spans="2:33" ht="9" customHeight="1">
      <c r="C45" s="36">
        <f t="shared" si="17"/>
        <v>61</v>
      </c>
      <c r="D45" s="41">
        <f t="shared" si="18"/>
        <v>2.311299999999997</v>
      </c>
      <c r="E45" s="36">
        <f t="shared" si="17"/>
        <v>61</v>
      </c>
      <c r="F45" s="40">
        <f t="shared" si="17"/>
        <v>61</v>
      </c>
      <c r="G45" s="42">
        <f t="shared" si="22"/>
        <v>4.0539999999999958</v>
      </c>
      <c r="H45" s="36">
        <f t="shared" si="4"/>
        <v>61</v>
      </c>
      <c r="I45" s="40">
        <f t="shared" si="4"/>
        <v>61</v>
      </c>
      <c r="J45" s="42">
        <f t="shared" si="19"/>
        <v>5.7240000000000002</v>
      </c>
      <c r="K45" s="36">
        <f t="shared" si="6"/>
        <v>61</v>
      </c>
      <c r="L45" s="40">
        <f t="shared" si="6"/>
        <v>61</v>
      </c>
      <c r="M45" s="42">
        <f t="shared" si="20"/>
        <v>7.2799999999999834</v>
      </c>
      <c r="N45" s="36">
        <f t="shared" si="8"/>
        <v>61</v>
      </c>
      <c r="O45" s="40">
        <f t="shared" si="8"/>
        <v>61</v>
      </c>
      <c r="P45" s="42">
        <f t="shared" si="21"/>
        <v>3.406999999999996</v>
      </c>
      <c r="Q45" s="36">
        <f t="shared" si="10"/>
        <v>61</v>
      </c>
      <c r="R45" s="40">
        <f t="shared" si="13"/>
        <v>61</v>
      </c>
      <c r="S45" s="42">
        <f>S46-0.02</f>
        <v>2.9299999999999997</v>
      </c>
      <c r="T45" s="36">
        <v>78</v>
      </c>
      <c r="U45" s="40">
        <v>78</v>
      </c>
      <c r="V45" s="42">
        <v>14.9</v>
      </c>
      <c r="W45" s="36">
        <v>79</v>
      </c>
      <c r="X45" s="40">
        <v>79</v>
      </c>
      <c r="Y45" s="42">
        <f>Y46-2.5</f>
        <v>107.5</v>
      </c>
      <c r="Z45" s="36">
        <v>79</v>
      </c>
      <c r="AA45" s="40">
        <v>79</v>
      </c>
      <c r="AB45" s="43">
        <f t="shared" si="1"/>
        <v>147.5</v>
      </c>
      <c r="AC45" s="36">
        <v>79</v>
      </c>
      <c r="AD45" s="40">
        <v>79</v>
      </c>
      <c r="AE45" s="40">
        <f t="shared" si="14"/>
        <v>61</v>
      </c>
      <c r="AG45" s="25"/>
    </row>
    <row r="46" spans="2:33" ht="9" customHeight="1" thickBot="1">
      <c r="C46" s="36">
        <f t="shared" si="17"/>
        <v>60</v>
      </c>
      <c r="D46" s="41">
        <f t="shared" si="18"/>
        <v>2.317999999999997</v>
      </c>
      <c r="E46" s="36">
        <f t="shared" si="17"/>
        <v>60</v>
      </c>
      <c r="F46" s="40">
        <f t="shared" si="17"/>
        <v>60</v>
      </c>
      <c r="G46" s="42">
        <f t="shared" si="22"/>
        <v>4.0669999999999957</v>
      </c>
      <c r="H46" s="36">
        <f t="shared" si="4"/>
        <v>60</v>
      </c>
      <c r="I46" s="40">
        <f t="shared" si="4"/>
        <v>60</v>
      </c>
      <c r="J46" s="42">
        <f t="shared" si="19"/>
        <v>5.74</v>
      </c>
      <c r="K46" s="36">
        <f t="shared" si="6"/>
        <v>60</v>
      </c>
      <c r="L46" s="40">
        <f t="shared" si="6"/>
        <v>60</v>
      </c>
      <c r="M46" s="42">
        <f t="shared" si="20"/>
        <v>7.2999999999999829</v>
      </c>
      <c r="N46" s="36">
        <f t="shared" si="8"/>
        <v>60</v>
      </c>
      <c r="O46" s="40">
        <f t="shared" si="8"/>
        <v>60</v>
      </c>
      <c r="P46" s="42">
        <f t="shared" si="21"/>
        <v>3.4199999999999959</v>
      </c>
      <c r="Q46" s="36">
        <f t="shared" si="10"/>
        <v>60</v>
      </c>
      <c r="R46" s="40">
        <f t="shared" si="13"/>
        <v>60</v>
      </c>
      <c r="S46" s="42">
        <f>S47-0.02</f>
        <v>2.9499999999999997</v>
      </c>
      <c r="T46" s="36">
        <v>79</v>
      </c>
      <c r="U46" s="40">
        <v>79</v>
      </c>
      <c r="V46" s="42">
        <v>15</v>
      </c>
      <c r="W46" s="36">
        <v>80</v>
      </c>
      <c r="X46" s="40">
        <v>80</v>
      </c>
      <c r="Y46" s="42">
        <v>110</v>
      </c>
      <c r="Z46" s="36">
        <v>80</v>
      </c>
      <c r="AA46" s="40">
        <v>80</v>
      </c>
      <c r="AB46" s="43">
        <f t="shared" si="1"/>
        <v>150</v>
      </c>
      <c r="AC46" s="36">
        <v>80</v>
      </c>
      <c r="AD46" s="40">
        <v>80</v>
      </c>
      <c r="AE46" s="40">
        <f t="shared" si="14"/>
        <v>60</v>
      </c>
      <c r="AF46" s="46"/>
      <c r="AG46" s="25"/>
    </row>
    <row r="47" spans="2:33" ht="9" customHeight="1">
      <c r="C47" s="36">
        <f t="shared" si="17"/>
        <v>59</v>
      </c>
      <c r="D47" s="44">
        <f t="shared" si="18"/>
        <v>2.3246999999999969</v>
      </c>
      <c r="E47" s="36">
        <f t="shared" si="17"/>
        <v>59</v>
      </c>
      <c r="F47" s="40">
        <f t="shared" si="17"/>
        <v>59</v>
      </c>
      <c r="G47" s="42">
        <f t="shared" si="22"/>
        <v>4.0799999999999956</v>
      </c>
      <c r="H47" s="36">
        <f t="shared" si="4"/>
        <v>59</v>
      </c>
      <c r="I47" s="40">
        <f t="shared" si="4"/>
        <v>59</v>
      </c>
      <c r="J47" s="42">
        <f t="shared" si="19"/>
        <v>5.7560000000000002</v>
      </c>
      <c r="K47" s="36">
        <f t="shared" si="6"/>
        <v>59</v>
      </c>
      <c r="L47" s="40">
        <f t="shared" si="6"/>
        <v>59</v>
      </c>
      <c r="M47" s="42">
        <f t="shared" si="20"/>
        <v>7.3199999999999825</v>
      </c>
      <c r="N47" s="36">
        <f t="shared" si="8"/>
        <v>59</v>
      </c>
      <c r="O47" s="40">
        <f t="shared" si="8"/>
        <v>59</v>
      </c>
      <c r="P47" s="42">
        <f t="shared" si="21"/>
        <v>3.4329999999999958</v>
      </c>
      <c r="Q47" s="36">
        <f t="shared" si="10"/>
        <v>59</v>
      </c>
      <c r="R47" s="40">
        <f t="shared" si="13"/>
        <v>59</v>
      </c>
      <c r="S47" s="42">
        <f>S48-0.02</f>
        <v>2.9699999999999998</v>
      </c>
      <c r="T47" s="36">
        <v>80</v>
      </c>
      <c r="U47" s="40">
        <v>80</v>
      </c>
      <c r="V47" s="42">
        <v>15.1</v>
      </c>
      <c r="W47" s="36">
        <v>81</v>
      </c>
      <c r="X47" s="40">
        <v>81</v>
      </c>
      <c r="Y47" s="42"/>
      <c r="Z47" s="36">
        <v>81</v>
      </c>
      <c r="AA47" s="40">
        <v>81</v>
      </c>
      <c r="AB47" s="43">
        <f t="shared" si="1"/>
        <v>152.5</v>
      </c>
      <c r="AC47" s="36">
        <v>81</v>
      </c>
      <c r="AD47" s="40">
        <v>81</v>
      </c>
      <c r="AE47" s="40">
        <f t="shared" si="14"/>
        <v>59</v>
      </c>
      <c r="AG47" s="25"/>
    </row>
    <row r="48" spans="2:33" ht="9" customHeight="1">
      <c r="C48" s="36">
        <f t="shared" si="17"/>
        <v>58</v>
      </c>
      <c r="D48" s="41">
        <f t="shared" si="18"/>
        <v>2.3313999999999968</v>
      </c>
      <c r="E48" s="36">
        <f t="shared" si="17"/>
        <v>58</v>
      </c>
      <c r="F48" s="40">
        <f t="shared" si="17"/>
        <v>58</v>
      </c>
      <c r="G48" s="42">
        <f t="shared" si="22"/>
        <v>4.0929999999999955</v>
      </c>
      <c r="H48" s="36">
        <f t="shared" si="4"/>
        <v>58</v>
      </c>
      <c r="I48" s="40">
        <f t="shared" si="4"/>
        <v>58</v>
      </c>
      <c r="J48" s="42">
        <f t="shared" si="19"/>
        <v>5.7720000000000002</v>
      </c>
      <c r="K48" s="36">
        <f t="shared" si="6"/>
        <v>58</v>
      </c>
      <c r="L48" s="40">
        <f t="shared" si="6"/>
        <v>58</v>
      </c>
      <c r="M48" s="42">
        <f t="shared" si="20"/>
        <v>7.3399999999999821</v>
      </c>
      <c r="N48" s="36">
        <f t="shared" si="8"/>
        <v>58</v>
      </c>
      <c r="O48" s="40">
        <f t="shared" si="8"/>
        <v>58</v>
      </c>
      <c r="P48" s="42">
        <f t="shared" si="21"/>
        <v>3.4459999999999957</v>
      </c>
      <c r="Q48" s="36">
        <f t="shared" si="10"/>
        <v>58</v>
      </c>
      <c r="R48" s="40">
        <f t="shared" si="13"/>
        <v>58</v>
      </c>
      <c r="S48" s="42">
        <f>S49-0.02</f>
        <v>2.9899999999999998</v>
      </c>
      <c r="T48" s="36">
        <v>81</v>
      </c>
      <c r="U48" s="40">
        <v>81</v>
      </c>
      <c r="V48" s="42">
        <v>15.2</v>
      </c>
      <c r="W48" s="36">
        <v>82</v>
      </c>
      <c r="X48" s="40">
        <v>82</v>
      </c>
      <c r="Y48" s="42">
        <f>Y49-2.5</f>
        <v>112.5</v>
      </c>
      <c r="Z48" s="36">
        <v>82</v>
      </c>
      <c r="AA48" s="40">
        <v>82</v>
      </c>
      <c r="AB48" s="43">
        <f t="shared" si="1"/>
        <v>155</v>
      </c>
      <c r="AC48" s="36">
        <v>82</v>
      </c>
      <c r="AD48" s="40">
        <v>82</v>
      </c>
      <c r="AE48" s="40">
        <f t="shared" si="14"/>
        <v>58</v>
      </c>
      <c r="AG48" s="25"/>
    </row>
    <row r="49" spans="2:33" ht="9" customHeight="1">
      <c r="B49" s="21" t="s">
        <v>27</v>
      </c>
      <c r="C49" s="36">
        <f t="shared" si="17"/>
        <v>57</v>
      </c>
      <c r="D49" s="41">
        <f t="shared" si="18"/>
        <v>2.3380999999999967</v>
      </c>
      <c r="E49" s="36">
        <f t="shared" si="17"/>
        <v>57</v>
      </c>
      <c r="F49" s="40">
        <f t="shared" si="17"/>
        <v>57</v>
      </c>
      <c r="G49" s="42">
        <f t="shared" si="22"/>
        <v>4.1059999999999954</v>
      </c>
      <c r="H49" s="36">
        <f t="shared" si="4"/>
        <v>57</v>
      </c>
      <c r="I49" s="40">
        <f t="shared" si="4"/>
        <v>57</v>
      </c>
      <c r="J49" s="42">
        <f t="shared" si="19"/>
        <v>5.7880000000000003</v>
      </c>
      <c r="K49" s="36">
        <f t="shared" si="6"/>
        <v>57</v>
      </c>
      <c r="L49" s="40">
        <f t="shared" si="6"/>
        <v>57</v>
      </c>
      <c r="M49" s="42">
        <f t="shared" si="20"/>
        <v>7.3599999999999817</v>
      </c>
      <c r="N49" s="36">
        <f t="shared" si="8"/>
        <v>57</v>
      </c>
      <c r="O49" s="40">
        <f t="shared" si="8"/>
        <v>57</v>
      </c>
      <c r="P49" s="42">
        <f t="shared" si="21"/>
        <v>3.4589999999999956</v>
      </c>
      <c r="Q49" s="36">
        <f t="shared" si="10"/>
        <v>57</v>
      </c>
      <c r="R49" s="40">
        <f t="shared" si="13"/>
        <v>57</v>
      </c>
      <c r="S49" s="42">
        <v>3.01</v>
      </c>
      <c r="T49" s="36">
        <v>82</v>
      </c>
      <c r="U49" s="40">
        <v>82</v>
      </c>
      <c r="V49" s="42">
        <v>15.3</v>
      </c>
      <c r="W49" s="36">
        <v>83</v>
      </c>
      <c r="X49" s="40">
        <v>83</v>
      </c>
      <c r="Y49" s="42">
        <f>Y50-2.5</f>
        <v>115</v>
      </c>
      <c r="Z49" s="36">
        <v>83</v>
      </c>
      <c r="AA49" s="40">
        <v>83</v>
      </c>
      <c r="AB49" s="43">
        <f t="shared" si="1"/>
        <v>157.5</v>
      </c>
      <c r="AC49" s="36">
        <v>83</v>
      </c>
      <c r="AD49" s="40">
        <v>83</v>
      </c>
      <c r="AE49" s="40">
        <f t="shared" si="14"/>
        <v>57</v>
      </c>
      <c r="AF49" s="21" t="s">
        <v>27</v>
      </c>
      <c r="AG49" s="25"/>
    </row>
    <row r="50" spans="2:33" ht="9" customHeight="1">
      <c r="B50" s="21" t="s">
        <v>52</v>
      </c>
      <c r="C50" s="36">
        <f t="shared" si="17"/>
        <v>56</v>
      </c>
      <c r="D50" s="44">
        <f t="shared" si="18"/>
        <v>2.3447999999999967</v>
      </c>
      <c r="E50" s="36">
        <f t="shared" si="17"/>
        <v>56</v>
      </c>
      <c r="F50" s="40">
        <f t="shared" si="17"/>
        <v>56</v>
      </c>
      <c r="G50" s="42">
        <f t="shared" si="22"/>
        <v>4.1189999999999953</v>
      </c>
      <c r="H50" s="36">
        <f t="shared" si="4"/>
        <v>56</v>
      </c>
      <c r="I50" s="40">
        <f t="shared" si="4"/>
        <v>56</v>
      </c>
      <c r="J50" s="42">
        <f t="shared" si="19"/>
        <v>5.8040000000000003</v>
      </c>
      <c r="K50" s="36">
        <f t="shared" si="6"/>
        <v>56</v>
      </c>
      <c r="L50" s="40">
        <f t="shared" si="6"/>
        <v>56</v>
      </c>
      <c r="M50" s="42">
        <f t="shared" si="20"/>
        <v>7.3799999999999812</v>
      </c>
      <c r="N50" s="36">
        <f t="shared" si="8"/>
        <v>56</v>
      </c>
      <c r="O50" s="40">
        <f t="shared" si="8"/>
        <v>56</v>
      </c>
      <c r="P50" s="42">
        <f t="shared" si="21"/>
        <v>3.4719999999999955</v>
      </c>
      <c r="Q50" s="36">
        <f t="shared" si="10"/>
        <v>56</v>
      </c>
      <c r="R50" s="40">
        <f t="shared" si="13"/>
        <v>56</v>
      </c>
      <c r="S50" s="42">
        <v>3.03</v>
      </c>
      <c r="T50" s="36">
        <v>83</v>
      </c>
      <c r="U50" s="40">
        <v>83</v>
      </c>
      <c r="V50" s="42">
        <v>15.4</v>
      </c>
      <c r="W50" s="36">
        <v>84</v>
      </c>
      <c r="X50" s="40">
        <v>84</v>
      </c>
      <c r="Y50" s="42">
        <f>Y51-2.5</f>
        <v>117.5</v>
      </c>
      <c r="Z50" s="36">
        <v>84</v>
      </c>
      <c r="AA50" s="40">
        <v>84</v>
      </c>
      <c r="AB50" s="43">
        <f t="shared" si="1"/>
        <v>160</v>
      </c>
      <c r="AC50" s="36">
        <v>84</v>
      </c>
      <c r="AD50" s="40">
        <v>84</v>
      </c>
      <c r="AE50" s="40">
        <f t="shared" si="14"/>
        <v>56</v>
      </c>
      <c r="AG50" s="25"/>
    </row>
    <row r="51" spans="2:33" ht="9" customHeight="1">
      <c r="C51" s="36">
        <f t="shared" si="17"/>
        <v>55</v>
      </c>
      <c r="D51" s="41">
        <f t="shared" si="18"/>
        <v>2.3514999999999966</v>
      </c>
      <c r="E51" s="36">
        <f t="shared" si="17"/>
        <v>55</v>
      </c>
      <c r="F51" s="40">
        <f t="shared" si="17"/>
        <v>55</v>
      </c>
      <c r="G51" s="42">
        <f t="shared" si="22"/>
        <v>4.1319999999999952</v>
      </c>
      <c r="H51" s="36">
        <f t="shared" si="4"/>
        <v>55</v>
      </c>
      <c r="I51" s="40">
        <f t="shared" si="4"/>
        <v>55</v>
      </c>
      <c r="J51" s="42">
        <f t="shared" si="19"/>
        <v>5.82</v>
      </c>
      <c r="K51" s="36">
        <f t="shared" si="6"/>
        <v>55</v>
      </c>
      <c r="L51" s="40">
        <f t="shared" si="6"/>
        <v>55</v>
      </c>
      <c r="M51" s="42">
        <f t="shared" si="20"/>
        <v>7.3999999999999808</v>
      </c>
      <c r="N51" s="36">
        <f t="shared" si="8"/>
        <v>55</v>
      </c>
      <c r="O51" s="40">
        <f t="shared" si="8"/>
        <v>55</v>
      </c>
      <c r="P51" s="42">
        <f t="shared" si="21"/>
        <v>3.4849999999999954</v>
      </c>
      <c r="Q51" s="36">
        <f t="shared" si="10"/>
        <v>55</v>
      </c>
      <c r="R51" s="40">
        <f t="shared" si="13"/>
        <v>55</v>
      </c>
      <c r="S51" s="42">
        <v>3.05</v>
      </c>
      <c r="T51" s="36">
        <v>84</v>
      </c>
      <c r="U51" s="40">
        <v>84</v>
      </c>
      <c r="V51" s="42">
        <v>15.5</v>
      </c>
      <c r="W51" s="36">
        <v>85</v>
      </c>
      <c r="X51" s="40">
        <v>85</v>
      </c>
      <c r="Y51" s="42">
        <v>120</v>
      </c>
      <c r="Z51" s="36">
        <v>85</v>
      </c>
      <c r="AA51" s="40">
        <v>85</v>
      </c>
      <c r="AB51" s="43">
        <f t="shared" si="1"/>
        <v>162.5</v>
      </c>
      <c r="AC51" s="36">
        <v>85</v>
      </c>
      <c r="AD51" s="40">
        <v>85</v>
      </c>
      <c r="AE51" s="40">
        <f t="shared" si="14"/>
        <v>55</v>
      </c>
      <c r="AG51" s="25"/>
    </row>
    <row r="52" spans="2:33" ht="9" customHeight="1">
      <c r="C52" s="36">
        <f t="shared" si="17"/>
        <v>54</v>
      </c>
      <c r="D52" s="41">
        <f t="shared" si="18"/>
        <v>2.3581999999999965</v>
      </c>
      <c r="E52" s="36">
        <f t="shared" si="17"/>
        <v>54</v>
      </c>
      <c r="F52" s="40">
        <f t="shared" si="17"/>
        <v>54</v>
      </c>
      <c r="G52" s="42">
        <f t="shared" si="22"/>
        <v>4.1449999999999951</v>
      </c>
      <c r="H52" s="36">
        <f t="shared" si="4"/>
        <v>54</v>
      </c>
      <c r="I52" s="40">
        <f t="shared" si="4"/>
        <v>54</v>
      </c>
      <c r="J52" s="42">
        <f t="shared" si="19"/>
        <v>5.8360000000000003</v>
      </c>
      <c r="K52" s="36">
        <f t="shared" si="6"/>
        <v>54</v>
      </c>
      <c r="L52" s="40">
        <f t="shared" si="6"/>
        <v>54</v>
      </c>
      <c r="M52" s="42">
        <f t="shared" si="20"/>
        <v>7.4199999999999804</v>
      </c>
      <c r="N52" s="36">
        <f t="shared" si="8"/>
        <v>54</v>
      </c>
      <c r="O52" s="40">
        <f t="shared" si="8"/>
        <v>54</v>
      </c>
      <c r="P52" s="42">
        <f t="shared" si="21"/>
        <v>3.4979999999999953</v>
      </c>
      <c r="Q52" s="36">
        <f t="shared" si="10"/>
        <v>54</v>
      </c>
      <c r="R52" s="40">
        <f t="shared" si="13"/>
        <v>54</v>
      </c>
      <c r="S52" s="42">
        <v>3.07</v>
      </c>
      <c r="T52" s="36">
        <v>85</v>
      </c>
      <c r="U52" s="40">
        <v>85</v>
      </c>
      <c r="V52" s="42">
        <v>15.6</v>
      </c>
      <c r="W52" s="36">
        <v>86</v>
      </c>
      <c r="X52" s="40">
        <v>86</v>
      </c>
      <c r="Y52" s="42"/>
      <c r="Z52" s="36">
        <v>86</v>
      </c>
      <c r="AA52" s="40">
        <v>86</v>
      </c>
      <c r="AB52" s="43">
        <f t="shared" si="1"/>
        <v>165</v>
      </c>
      <c r="AC52" s="36">
        <v>86</v>
      </c>
      <c r="AD52" s="40">
        <v>86</v>
      </c>
      <c r="AE52" s="40">
        <f t="shared" si="14"/>
        <v>54</v>
      </c>
      <c r="AG52" s="25"/>
    </row>
    <row r="53" spans="2:33" ht="9" customHeight="1">
      <c r="C53" s="36">
        <f t="shared" si="17"/>
        <v>53</v>
      </c>
      <c r="D53" s="44">
        <f t="shared" si="18"/>
        <v>2.3648999999999964</v>
      </c>
      <c r="E53" s="36">
        <f t="shared" si="17"/>
        <v>53</v>
      </c>
      <c r="F53" s="40">
        <f t="shared" si="17"/>
        <v>53</v>
      </c>
      <c r="G53" s="42">
        <f t="shared" si="22"/>
        <v>4.157999999999995</v>
      </c>
      <c r="H53" s="36">
        <f t="shared" si="4"/>
        <v>53</v>
      </c>
      <c r="I53" s="40">
        <f t="shared" si="4"/>
        <v>53</v>
      </c>
      <c r="J53" s="42">
        <f t="shared" si="19"/>
        <v>5.8520000000000003</v>
      </c>
      <c r="K53" s="36">
        <f t="shared" si="6"/>
        <v>53</v>
      </c>
      <c r="L53" s="40">
        <f t="shared" si="6"/>
        <v>53</v>
      </c>
      <c r="M53" s="42">
        <f t="shared" si="20"/>
        <v>7.43999999999998</v>
      </c>
      <c r="N53" s="36">
        <f t="shared" si="8"/>
        <v>53</v>
      </c>
      <c r="O53" s="40">
        <f t="shared" si="8"/>
        <v>53</v>
      </c>
      <c r="P53" s="42">
        <f t="shared" si="21"/>
        <v>3.5109999999999952</v>
      </c>
      <c r="Q53" s="36">
        <f t="shared" si="10"/>
        <v>53</v>
      </c>
      <c r="R53" s="40">
        <f t="shared" si="13"/>
        <v>53</v>
      </c>
      <c r="S53" s="42">
        <v>3.09</v>
      </c>
      <c r="T53" s="36">
        <v>86</v>
      </c>
      <c r="U53" s="40">
        <v>86</v>
      </c>
      <c r="V53" s="42">
        <v>15.7</v>
      </c>
      <c r="W53" s="36">
        <v>87</v>
      </c>
      <c r="X53" s="40">
        <v>87</v>
      </c>
      <c r="Y53" s="42">
        <v>122.5</v>
      </c>
      <c r="Z53" s="36">
        <v>87</v>
      </c>
      <c r="AA53" s="40">
        <v>87</v>
      </c>
      <c r="AB53" s="43">
        <f t="shared" si="1"/>
        <v>167.5</v>
      </c>
      <c r="AC53" s="36">
        <v>87</v>
      </c>
      <c r="AD53" s="40">
        <v>87</v>
      </c>
      <c r="AE53" s="40">
        <f t="shared" si="14"/>
        <v>53</v>
      </c>
      <c r="AG53" s="25"/>
    </row>
    <row r="54" spans="2:33" ht="9" customHeight="1">
      <c r="C54" s="36">
        <f t="shared" si="17"/>
        <v>52</v>
      </c>
      <c r="D54" s="41">
        <f t="shared" si="18"/>
        <v>2.3715999999999964</v>
      </c>
      <c r="E54" s="36">
        <f t="shared" si="17"/>
        <v>52</v>
      </c>
      <c r="F54" s="40">
        <f t="shared" si="17"/>
        <v>52</v>
      </c>
      <c r="G54" s="42">
        <f t="shared" si="22"/>
        <v>4.1709999999999949</v>
      </c>
      <c r="H54" s="36">
        <f t="shared" si="4"/>
        <v>52</v>
      </c>
      <c r="I54" s="40">
        <f t="shared" si="4"/>
        <v>52</v>
      </c>
      <c r="J54" s="42">
        <f t="shared" si="19"/>
        <v>5.8680000000000003</v>
      </c>
      <c r="K54" s="36">
        <f t="shared" si="6"/>
        <v>52</v>
      </c>
      <c r="L54" s="40">
        <f t="shared" si="6"/>
        <v>52</v>
      </c>
      <c r="M54" s="42">
        <f t="shared" si="20"/>
        <v>7.4599999999999795</v>
      </c>
      <c r="N54" s="36">
        <f t="shared" si="8"/>
        <v>52</v>
      </c>
      <c r="O54" s="40">
        <f t="shared" si="8"/>
        <v>52</v>
      </c>
      <c r="P54" s="42">
        <f t="shared" si="21"/>
        <v>3.5239999999999951</v>
      </c>
      <c r="Q54" s="36">
        <f t="shared" si="10"/>
        <v>52</v>
      </c>
      <c r="R54" s="40">
        <f t="shared" si="13"/>
        <v>52</v>
      </c>
      <c r="S54" s="42">
        <v>3.11</v>
      </c>
      <c r="T54" s="36">
        <v>87</v>
      </c>
      <c r="U54" s="40">
        <v>87</v>
      </c>
      <c r="V54" s="42">
        <v>15.8</v>
      </c>
      <c r="W54" s="36">
        <v>88</v>
      </c>
      <c r="X54" s="40">
        <v>88</v>
      </c>
      <c r="Y54" s="42">
        <f>Y55-2.5</f>
        <v>125</v>
      </c>
      <c r="Z54" s="36">
        <v>88</v>
      </c>
      <c r="AA54" s="40">
        <v>88</v>
      </c>
      <c r="AB54" s="43">
        <f t="shared" si="1"/>
        <v>170</v>
      </c>
      <c r="AC54" s="36">
        <v>88</v>
      </c>
      <c r="AD54" s="40">
        <v>88</v>
      </c>
      <c r="AE54" s="40">
        <f t="shared" si="14"/>
        <v>52</v>
      </c>
      <c r="AG54" s="25"/>
    </row>
    <row r="55" spans="2:33" ht="9" customHeight="1">
      <c r="C55" s="36">
        <f t="shared" si="17"/>
        <v>51</v>
      </c>
      <c r="D55" s="41">
        <f t="shared" si="18"/>
        <v>2.3782999999999963</v>
      </c>
      <c r="E55" s="36">
        <f t="shared" si="17"/>
        <v>51</v>
      </c>
      <c r="F55" s="40">
        <f t="shared" si="17"/>
        <v>51</v>
      </c>
      <c r="G55" s="42">
        <f t="shared" si="22"/>
        <v>4.1839999999999948</v>
      </c>
      <c r="H55" s="36">
        <f t="shared" si="4"/>
        <v>51</v>
      </c>
      <c r="I55" s="40">
        <f t="shared" si="4"/>
        <v>51</v>
      </c>
      <c r="J55" s="42">
        <f t="shared" si="19"/>
        <v>5.8840000000000003</v>
      </c>
      <c r="K55" s="36">
        <f t="shared" si="6"/>
        <v>51</v>
      </c>
      <c r="L55" s="40">
        <f t="shared" si="6"/>
        <v>51</v>
      </c>
      <c r="M55" s="42">
        <f t="shared" si="20"/>
        <v>7.4799999999999791</v>
      </c>
      <c r="N55" s="36">
        <f t="shared" si="8"/>
        <v>51</v>
      </c>
      <c r="O55" s="40">
        <f t="shared" si="8"/>
        <v>51</v>
      </c>
      <c r="P55" s="42">
        <f t="shared" si="21"/>
        <v>3.536999999999995</v>
      </c>
      <c r="Q55" s="36">
        <f t="shared" si="10"/>
        <v>51</v>
      </c>
      <c r="R55" s="40">
        <f t="shared" si="13"/>
        <v>51</v>
      </c>
      <c r="S55" s="38">
        <f>S56-0.0178</f>
        <v>3.1222000000000003</v>
      </c>
      <c r="T55" s="36">
        <v>88</v>
      </c>
      <c r="U55" s="40">
        <v>88</v>
      </c>
      <c r="V55" s="42">
        <v>15.9</v>
      </c>
      <c r="W55" s="36">
        <v>89</v>
      </c>
      <c r="X55" s="40">
        <v>89</v>
      </c>
      <c r="Y55" s="42">
        <f>Y56-2.5</f>
        <v>127.5</v>
      </c>
      <c r="Z55" s="36">
        <v>89</v>
      </c>
      <c r="AA55" s="40">
        <v>89</v>
      </c>
      <c r="AB55" s="43">
        <f t="shared" si="1"/>
        <v>172.5</v>
      </c>
      <c r="AC55" s="36">
        <v>89</v>
      </c>
      <c r="AD55" s="40">
        <v>89</v>
      </c>
      <c r="AE55" s="40">
        <f t="shared" si="14"/>
        <v>51</v>
      </c>
      <c r="AG55" s="25"/>
    </row>
    <row r="56" spans="2:33" ht="9" customHeight="1">
      <c r="C56" s="36">
        <f t="shared" si="17"/>
        <v>50</v>
      </c>
      <c r="D56" s="41">
        <f t="shared" si="18"/>
        <v>2.3849999999999962</v>
      </c>
      <c r="E56" s="36">
        <f t="shared" si="17"/>
        <v>50</v>
      </c>
      <c r="F56" s="40">
        <f t="shared" si="17"/>
        <v>50</v>
      </c>
      <c r="G56" s="42">
        <f t="shared" si="22"/>
        <v>4.1969999999999947</v>
      </c>
      <c r="H56" s="36">
        <f t="shared" si="4"/>
        <v>50</v>
      </c>
      <c r="I56" s="40">
        <f t="shared" si="4"/>
        <v>50</v>
      </c>
      <c r="J56" s="42">
        <f t="shared" si="19"/>
        <v>5.9</v>
      </c>
      <c r="K56" s="36">
        <f t="shared" si="6"/>
        <v>50</v>
      </c>
      <c r="L56" s="40">
        <f t="shared" si="6"/>
        <v>50</v>
      </c>
      <c r="M56" s="42">
        <f t="shared" si="20"/>
        <v>7.4999999999999787</v>
      </c>
      <c r="N56" s="36">
        <f t="shared" si="8"/>
        <v>50</v>
      </c>
      <c r="O56" s="40">
        <f t="shared" si="8"/>
        <v>50</v>
      </c>
      <c r="P56" s="42">
        <f t="shared" si="21"/>
        <v>3.5499999999999949</v>
      </c>
      <c r="Q56" s="36">
        <f t="shared" si="10"/>
        <v>50</v>
      </c>
      <c r="R56" s="40">
        <f t="shared" si="13"/>
        <v>50</v>
      </c>
      <c r="S56" s="38">
        <v>3.14</v>
      </c>
      <c r="T56" s="36">
        <v>89</v>
      </c>
      <c r="U56" s="40">
        <v>89</v>
      </c>
      <c r="V56" s="42">
        <v>16</v>
      </c>
      <c r="W56" s="36">
        <v>90</v>
      </c>
      <c r="X56" s="40">
        <v>90</v>
      </c>
      <c r="Y56" s="42">
        <v>130</v>
      </c>
      <c r="Z56" s="36">
        <v>90</v>
      </c>
      <c r="AA56" s="40">
        <v>90</v>
      </c>
      <c r="AB56" s="43">
        <f t="shared" si="1"/>
        <v>175</v>
      </c>
      <c r="AC56" s="36">
        <v>90</v>
      </c>
      <c r="AD56" s="40">
        <v>90</v>
      </c>
      <c r="AE56" s="40">
        <f t="shared" si="14"/>
        <v>50</v>
      </c>
      <c r="AG56" s="25"/>
    </row>
    <row r="57" spans="2:33" ht="9" customHeight="1">
      <c r="C57" s="47">
        <v>0</v>
      </c>
      <c r="D57" s="44">
        <f t="shared" si="18"/>
        <v>2.3916999999999962</v>
      </c>
      <c r="E57" s="47">
        <v>0</v>
      </c>
      <c r="F57" s="40">
        <v>0</v>
      </c>
      <c r="G57" s="42">
        <f t="shared" si="22"/>
        <v>4.2099999999999946</v>
      </c>
      <c r="H57" s="47">
        <v>0</v>
      </c>
      <c r="I57" s="40">
        <v>0</v>
      </c>
      <c r="J57" s="42">
        <f t="shared" si="19"/>
        <v>5.9160000000000004</v>
      </c>
      <c r="K57" s="47">
        <v>0</v>
      </c>
      <c r="L57" s="40">
        <v>0</v>
      </c>
      <c r="M57" s="42">
        <f t="shared" si="20"/>
        <v>7.5199999999999783</v>
      </c>
      <c r="N57" s="47">
        <v>0</v>
      </c>
      <c r="O57" s="40">
        <v>0</v>
      </c>
      <c r="P57" s="42">
        <f t="shared" si="21"/>
        <v>3.5629999999999948</v>
      </c>
      <c r="Q57" s="47">
        <v>0</v>
      </c>
      <c r="R57" s="40">
        <v>0</v>
      </c>
      <c r="S57" s="38">
        <v>3.16</v>
      </c>
      <c r="T57" s="36">
        <v>90</v>
      </c>
      <c r="U57" s="40">
        <v>90</v>
      </c>
      <c r="V57" s="42">
        <v>16.2</v>
      </c>
      <c r="W57" s="47">
        <v>91</v>
      </c>
      <c r="X57" s="40">
        <v>91</v>
      </c>
      <c r="Y57" s="42"/>
      <c r="Z57" s="47">
        <v>91</v>
      </c>
      <c r="AA57" s="40">
        <v>91</v>
      </c>
      <c r="AB57" s="43">
        <f t="shared" si="1"/>
        <v>177.5</v>
      </c>
      <c r="AC57" s="47">
        <v>91</v>
      </c>
      <c r="AD57" s="40">
        <v>91</v>
      </c>
      <c r="AE57" s="40">
        <v>0</v>
      </c>
      <c r="AG57" s="25"/>
    </row>
    <row r="58" spans="2:33" ht="9" customHeight="1">
      <c r="C58" s="47">
        <v>0</v>
      </c>
      <c r="D58" s="41">
        <f t="shared" si="18"/>
        <v>2.3983999999999961</v>
      </c>
      <c r="E58" s="47">
        <v>0</v>
      </c>
      <c r="F58" s="40">
        <v>0</v>
      </c>
      <c r="G58" s="42">
        <f t="shared" si="22"/>
        <v>4.2229999999999945</v>
      </c>
      <c r="H58" s="47">
        <v>0</v>
      </c>
      <c r="I58" s="40">
        <v>0</v>
      </c>
      <c r="J58" s="42">
        <f t="shared" si="19"/>
        <v>5.9320000000000004</v>
      </c>
      <c r="K58" s="47">
        <v>0</v>
      </c>
      <c r="L58" s="40">
        <v>0</v>
      </c>
      <c r="M58" s="42">
        <f t="shared" si="20"/>
        <v>7.5399999999999778</v>
      </c>
      <c r="N58" s="47">
        <v>0</v>
      </c>
      <c r="O58" s="40">
        <v>0</v>
      </c>
      <c r="P58" s="42">
        <f t="shared" si="21"/>
        <v>3.5759999999999947</v>
      </c>
      <c r="Q58" s="47">
        <v>0</v>
      </c>
      <c r="R58" s="40">
        <v>0</v>
      </c>
      <c r="S58" s="38">
        <f>S59-0.0178</f>
        <v>3.1844000000000006</v>
      </c>
      <c r="T58" s="47">
        <v>91</v>
      </c>
      <c r="U58" s="40">
        <v>91</v>
      </c>
      <c r="V58" s="42">
        <v>16.399999999999999</v>
      </c>
      <c r="W58" s="47">
        <v>92</v>
      </c>
      <c r="X58" s="40">
        <v>92</v>
      </c>
      <c r="Y58" s="42">
        <f>Y59-2.5</f>
        <v>132.5</v>
      </c>
      <c r="Z58" s="47">
        <v>92</v>
      </c>
      <c r="AA58" s="40">
        <v>92</v>
      </c>
      <c r="AB58" s="43">
        <f t="shared" si="1"/>
        <v>180</v>
      </c>
      <c r="AC58" s="47">
        <v>92</v>
      </c>
      <c r="AD58" s="40">
        <v>92</v>
      </c>
      <c r="AE58" s="40">
        <v>0</v>
      </c>
      <c r="AG58" s="25"/>
    </row>
    <row r="59" spans="2:33" ht="9" customHeight="1">
      <c r="C59" s="47">
        <v>0</v>
      </c>
      <c r="D59" s="41">
        <f t="shared" si="18"/>
        <v>2.405099999999996</v>
      </c>
      <c r="E59" s="47">
        <v>0</v>
      </c>
      <c r="F59" s="40">
        <v>0</v>
      </c>
      <c r="G59" s="42">
        <f t="shared" si="22"/>
        <v>4.2359999999999944</v>
      </c>
      <c r="H59" s="47">
        <v>0</v>
      </c>
      <c r="I59" s="40">
        <v>0</v>
      </c>
      <c r="J59" s="42">
        <f t="shared" si="19"/>
        <v>5.9480000000000004</v>
      </c>
      <c r="K59" s="47">
        <v>0</v>
      </c>
      <c r="L59" s="40">
        <v>0</v>
      </c>
      <c r="M59" s="42">
        <f t="shared" si="20"/>
        <v>7.5599999999999774</v>
      </c>
      <c r="N59" s="47">
        <v>0</v>
      </c>
      <c r="O59" s="40">
        <v>0</v>
      </c>
      <c r="P59" s="42">
        <f t="shared" si="21"/>
        <v>3.5889999999999946</v>
      </c>
      <c r="Q59" s="47">
        <v>0</v>
      </c>
      <c r="R59" s="40">
        <v>0</v>
      </c>
      <c r="S59" s="38">
        <f>S60-0.0178</f>
        <v>3.2022000000000004</v>
      </c>
      <c r="T59" s="47">
        <v>92</v>
      </c>
      <c r="U59" s="40">
        <v>92</v>
      </c>
      <c r="V59" s="42">
        <v>16.600000000000001</v>
      </c>
      <c r="W59" s="47">
        <v>93</v>
      </c>
      <c r="X59" s="40">
        <v>93</v>
      </c>
      <c r="Y59" s="42">
        <f>Y60-2.5</f>
        <v>135</v>
      </c>
      <c r="Z59" s="47">
        <v>93</v>
      </c>
      <c r="AA59" s="40">
        <v>93</v>
      </c>
      <c r="AB59" s="43">
        <f t="shared" si="1"/>
        <v>182.5</v>
      </c>
      <c r="AC59" s="47">
        <v>93</v>
      </c>
      <c r="AD59" s="40">
        <v>93</v>
      </c>
      <c r="AE59" s="40">
        <v>0</v>
      </c>
      <c r="AG59" s="25"/>
    </row>
    <row r="60" spans="2:33" ht="9" customHeight="1">
      <c r="C60" s="47">
        <v>0</v>
      </c>
      <c r="D60" s="44">
        <f t="shared" si="18"/>
        <v>2.4117999999999959</v>
      </c>
      <c r="E60" s="47">
        <v>0</v>
      </c>
      <c r="F60" s="40">
        <v>0</v>
      </c>
      <c r="G60" s="42">
        <f t="shared" si="22"/>
        <v>4.2489999999999943</v>
      </c>
      <c r="H60" s="47">
        <v>0</v>
      </c>
      <c r="I60" s="40">
        <v>0</v>
      </c>
      <c r="J60" s="42">
        <f t="shared" si="19"/>
        <v>5.9640000000000004</v>
      </c>
      <c r="K60" s="47">
        <v>0</v>
      </c>
      <c r="L60" s="40">
        <v>0</v>
      </c>
      <c r="M60" s="42">
        <f t="shared" si="20"/>
        <v>7.579999999999977</v>
      </c>
      <c r="N60" s="47">
        <v>0</v>
      </c>
      <c r="O60" s="40">
        <v>0</v>
      </c>
      <c r="P60" s="42">
        <f t="shared" si="21"/>
        <v>3.6019999999999945</v>
      </c>
      <c r="Q60" s="47">
        <v>0</v>
      </c>
      <c r="R60" s="40">
        <v>0</v>
      </c>
      <c r="S60" s="38">
        <v>3.22</v>
      </c>
      <c r="T60" s="47">
        <v>93</v>
      </c>
      <c r="U60" s="40">
        <v>93</v>
      </c>
      <c r="V60" s="42">
        <v>16.8</v>
      </c>
      <c r="W60" s="47">
        <v>94</v>
      </c>
      <c r="X60" s="40">
        <v>94</v>
      </c>
      <c r="Y60" s="42">
        <f>Y61-2.5</f>
        <v>137.5</v>
      </c>
      <c r="Z60" s="47">
        <v>94</v>
      </c>
      <c r="AA60" s="40">
        <v>94</v>
      </c>
      <c r="AB60" s="43">
        <f t="shared" si="1"/>
        <v>185</v>
      </c>
      <c r="AC60" s="47">
        <v>94</v>
      </c>
      <c r="AD60" s="40">
        <v>94</v>
      </c>
      <c r="AE60" s="40">
        <v>0</v>
      </c>
      <c r="AG60" s="25"/>
    </row>
    <row r="61" spans="2:33" ht="9" customHeight="1">
      <c r="C61" s="47">
        <v>0</v>
      </c>
      <c r="D61" s="41">
        <f t="shared" si="18"/>
        <v>2.4184999999999959</v>
      </c>
      <c r="E61" s="47">
        <v>0</v>
      </c>
      <c r="F61" s="40">
        <v>0</v>
      </c>
      <c r="G61" s="42">
        <f t="shared" si="22"/>
        <v>4.2619999999999942</v>
      </c>
      <c r="H61" s="47">
        <v>0</v>
      </c>
      <c r="I61" s="40">
        <v>0</v>
      </c>
      <c r="J61" s="42">
        <f t="shared" si="19"/>
        <v>5.98</v>
      </c>
      <c r="K61" s="47">
        <v>0</v>
      </c>
      <c r="L61" s="40">
        <v>0</v>
      </c>
      <c r="M61" s="42">
        <f t="shared" si="20"/>
        <v>7.5999999999999766</v>
      </c>
      <c r="N61" s="47">
        <v>0</v>
      </c>
      <c r="O61" s="40">
        <v>0</v>
      </c>
      <c r="P61" s="42">
        <f t="shared" si="21"/>
        <v>3.6149999999999944</v>
      </c>
      <c r="Q61" s="47">
        <v>0</v>
      </c>
      <c r="R61" s="40">
        <v>0</v>
      </c>
      <c r="S61" s="38">
        <f t="shared" ref="S61:S66" si="23">S62-0.0178</f>
        <v>3.2432000000000012</v>
      </c>
      <c r="T61" s="47">
        <v>94</v>
      </c>
      <c r="U61" s="40">
        <v>94</v>
      </c>
      <c r="V61" s="42">
        <v>17</v>
      </c>
      <c r="W61" s="47">
        <v>95</v>
      </c>
      <c r="X61" s="40">
        <v>95</v>
      </c>
      <c r="Y61" s="42">
        <v>140</v>
      </c>
      <c r="Z61" s="47">
        <v>95</v>
      </c>
      <c r="AA61" s="40">
        <v>95</v>
      </c>
      <c r="AB61" s="43">
        <f t="shared" si="1"/>
        <v>187.5</v>
      </c>
      <c r="AC61" s="47">
        <v>95</v>
      </c>
      <c r="AD61" s="40">
        <v>95</v>
      </c>
      <c r="AE61" s="40">
        <v>0</v>
      </c>
      <c r="AG61" s="25"/>
    </row>
    <row r="62" spans="2:33" ht="9" customHeight="1">
      <c r="C62" s="47">
        <v>0</v>
      </c>
      <c r="D62" s="41">
        <f t="shared" si="18"/>
        <v>2.4251999999999958</v>
      </c>
      <c r="E62" s="47">
        <v>0</v>
      </c>
      <c r="F62" s="40">
        <v>0</v>
      </c>
      <c r="G62" s="42">
        <f t="shared" si="22"/>
        <v>4.2749999999999941</v>
      </c>
      <c r="H62" s="47">
        <v>0</v>
      </c>
      <c r="I62" s="40">
        <v>0</v>
      </c>
      <c r="J62" s="42">
        <f t="shared" si="19"/>
        <v>5.9960000000000004</v>
      </c>
      <c r="K62" s="47">
        <v>0</v>
      </c>
      <c r="L62" s="40">
        <v>0</v>
      </c>
      <c r="M62" s="42">
        <f t="shared" si="20"/>
        <v>7.6199999999999761</v>
      </c>
      <c r="N62" s="47">
        <v>0</v>
      </c>
      <c r="O62" s="40">
        <v>0</v>
      </c>
      <c r="P62" s="42">
        <f t="shared" si="21"/>
        <v>3.6279999999999943</v>
      </c>
      <c r="Q62" s="47">
        <v>0</v>
      </c>
      <c r="R62" s="40">
        <v>0</v>
      </c>
      <c r="S62" s="38">
        <f t="shared" si="23"/>
        <v>3.261000000000001</v>
      </c>
      <c r="T62" s="47">
        <v>95</v>
      </c>
      <c r="U62" s="40">
        <v>95</v>
      </c>
      <c r="V62" s="42">
        <v>17.2</v>
      </c>
      <c r="W62" s="47">
        <v>96</v>
      </c>
      <c r="X62" s="40">
        <v>96</v>
      </c>
      <c r="Y62" s="42"/>
      <c r="Z62" s="47">
        <v>96</v>
      </c>
      <c r="AA62" s="40">
        <v>96</v>
      </c>
      <c r="AB62" s="43">
        <f t="shared" si="1"/>
        <v>190</v>
      </c>
      <c r="AC62" s="47">
        <v>96</v>
      </c>
      <c r="AD62" s="40">
        <v>96</v>
      </c>
      <c r="AE62" s="40">
        <v>0</v>
      </c>
      <c r="AG62" s="25"/>
    </row>
    <row r="63" spans="2:33" ht="9" customHeight="1">
      <c r="C63" s="47">
        <v>0</v>
      </c>
      <c r="D63" s="44">
        <f t="shared" si="18"/>
        <v>2.4318999999999957</v>
      </c>
      <c r="E63" s="47">
        <v>0</v>
      </c>
      <c r="F63" s="40">
        <v>0</v>
      </c>
      <c r="G63" s="42">
        <f t="shared" si="22"/>
        <v>4.287999999999994</v>
      </c>
      <c r="H63" s="47">
        <v>0</v>
      </c>
      <c r="I63" s="40">
        <v>0</v>
      </c>
      <c r="J63" s="42">
        <f t="shared" si="19"/>
        <v>6.0120000000000005</v>
      </c>
      <c r="K63" s="47">
        <v>0</v>
      </c>
      <c r="L63" s="40">
        <v>0</v>
      </c>
      <c r="M63" s="42">
        <f t="shared" si="20"/>
        <v>7.6399999999999757</v>
      </c>
      <c r="N63" s="47">
        <v>0</v>
      </c>
      <c r="O63" s="40">
        <v>0</v>
      </c>
      <c r="P63" s="42">
        <f t="shared" si="21"/>
        <v>3.6409999999999942</v>
      </c>
      <c r="Q63" s="47">
        <v>0</v>
      </c>
      <c r="R63" s="40">
        <v>0</v>
      </c>
      <c r="S63" s="38">
        <f t="shared" si="23"/>
        <v>3.2788000000000008</v>
      </c>
      <c r="T63" s="47">
        <v>96</v>
      </c>
      <c r="U63" s="40">
        <v>96</v>
      </c>
      <c r="V63" s="42">
        <v>17.399999999999999</v>
      </c>
      <c r="W63" s="47">
        <v>97</v>
      </c>
      <c r="X63" s="40">
        <v>97</v>
      </c>
      <c r="Y63" s="42">
        <f>Y64-2.5</f>
        <v>142.5</v>
      </c>
      <c r="Z63" s="47">
        <v>97</v>
      </c>
      <c r="AA63" s="40">
        <v>97</v>
      </c>
      <c r="AB63" s="43">
        <f t="shared" si="1"/>
        <v>192.5</v>
      </c>
      <c r="AC63" s="47">
        <v>97</v>
      </c>
      <c r="AD63" s="40">
        <v>97</v>
      </c>
      <c r="AE63" s="40">
        <v>0</v>
      </c>
      <c r="AG63" s="25"/>
    </row>
    <row r="64" spans="2:33" ht="9" customHeight="1">
      <c r="C64" s="47">
        <v>0</v>
      </c>
      <c r="D64" s="41">
        <f t="shared" si="18"/>
        <v>2.4385999999999957</v>
      </c>
      <c r="E64" s="47">
        <v>0</v>
      </c>
      <c r="F64" s="40">
        <v>0</v>
      </c>
      <c r="G64" s="42">
        <f t="shared" si="22"/>
        <v>4.3009999999999939</v>
      </c>
      <c r="H64" s="47">
        <v>0</v>
      </c>
      <c r="I64" s="40">
        <v>0</v>
      </c>
      <c r="J64" s="42">
        <f t="shared" si="19"/>
        <v>6.0280000000000005</v>
      </c>
      <c r="K64" s="47">
        <v>0</v>
      </c>
      <c r="L64" s="40">
        <v>0</v>
      </c>
      <c r="M64" s="42">
        <f t="shared" si="20"/>
        <v>7.6599999999999753</v>
      </c>
      <c r="N64" s="47">
        <v>0</v>
      </c>
      <c r="O64" s="40">
        <v>0</v>
      </c>
      <c r="P64" s="42">
        <f t="shared" si="21"/>
        <v>3.6539999999999941</v>
      </c>
      <c r="Q64" s="47">
        <v>0</v>
      </c>
      <c r="R64" s="40">
        <v>0</v>
      </c>
      <c r="S64" s="38">
        <f t="shared" si="23"/>
        <v>3.2966000000000006</v>
      </c>
      <c r="T64" s="47">
        <v>97</v>
      </c>
      <c r="U64" s="40">
        <v>97</v>
      </c>
      <c r="V64" s="42">
        <v>17.600000000000001</v>
      </c>
      <c r="W64" s="47">
        <v>98</v>
      </c>
      <c r="X64" s="40">
        <v>98</v>
      </c>
      <c r="Y64" s="42">
        <f>Y65-2.5</f>
        <v>145</v>
      </c>
      <c r="Z64" s="47">
        <v>98</v>
      </c>
      <c r="AA64" s="40">
        <v>98</v>
      </c>
      <c r="AB64" s="43">
        <f t="shared" si="1"/>
        <v>195</v>
      </c>
      <c r="AC64" s="47">
        <v>98</v>
      </c>
      <c r="AD64" s="40">
        <v>98</v>
      </c>
      <c r="AE64" s="40">
        <v>0</v>
      </c>
      <c r="AG64" s="25"/>
    </row>
    <row r="65" spans="3:33" ht="9" customHeight="1">
      <c r="C65" s="47">
        <v>0</v>
      </c>
      <c r="D65" s="41">
        <f t="shared" si="18"/>
        <v>2.4452999999999956</v>
      </c>
      <c r="E65" s="47">
        <v>0</v>
      </c>
      <c r="F65" s="40">
        <v>0</v>
      </c>
      <c r="G65" s="42">
        <f t="shared" si="22"/>
        <v>4.3139999999999938</v>
      </c>
      <c r="H65" s="47">
        <v>0</v>
      </c>
      <c r="I65" s="40">
        <v>0</v>
      </c>
      <c r="J65" s="42">
        <f t="shared" si="19"/>
        <v>6.0440000000000005</v>
      </c>
      <c r="K65" s="47">
        <v>0</v>
      </c>
      <c r="L65" s="40">
        <v>0</v>
      </c>
      <c r="M65" s="42">
        <f t="shared" si="20"/>
        <v>7.6799999999999748</v>
      </c>
      <c r="N65" s="47">
        <v>0</v>
      </c>
      <c r="O65" s="40">
        <v>0</v>
      </c>
      <c r="P65" s="42">
        <f t="shared" si="21"/>
        <v>3.666999999999994</v>
      </c>
      <c r="Q65" s="47">
        <v>0</v>
      </c>
      <c r="R65" s="40">
        <v>0</v>
      </c>
      <c r="S65" s="38">
        <f t="shared" si="23"/>
        <v>3.3144000000000005</v>
      </c>
      <c r="T65" s="47">
        <v>98</v>
      </c>
      <c r="U65" s="40">
        <v>98</v>
      </c>
      <c r="V65" s="42">
        <v>17.8</v>
      </c>
      <c r="W65" s="47">
        <v>99</v>
      </c>
      <c r="X65" s="40">
        <v>99</v>
      </c>
      <c r="Y65" s="42">
        <f>Y66-2.5</f>
        <v>147.5</v>
      </c>
      <c r="Z65" s="47">
        <v>99</v>
      </c>
      <c r="AA65" s="40">
        <v>99</v>
      </c>
      <c r="AB65" s="43">
        <f>AB66-2.5</f>
        <v>197.5</v>
      </c>
      <c r="AC65" s="47">
        <v>99</v>
      </c>
      <c r="AD65" s="40">
        <v>99</v>
      </c>
      <c r="AE65" s="40">
        <v>0</v>
      </c>
      <c r="AG65" s="25"/>
    </row>
    <row r="66" spans="3:33" ht="9" customHeight="1">
      <c r="C66" s="47">
        <v>0</v>
      </c>
      <c r="D66" s="44">
        <f t="shared" si="18"/>
        <v>2.4519999999999955</v>
      </c>
      <c r="E66" s="47">
        <v>0</v>
      </c>
      <c r="F66" s="40">
        <v>0</v>
      </c>
      <c r="G66" s="42">
        <f t="shared" si="22"/>
        <v>4.3269999999999937</v>
      </c>
      <c r="H66" s="47">
        <v>0</v>
      </c>
      <c r="I66" s="40">
        <v>0</v>
      </c>
      <c r="J66" s="42">
        <f t="shared" si="19"/>
        <v>6.0600000000000005</v>
      </c>
      <c r="K66" s="47">
        <v>0</v>
      </c>
      <c r="L66" s="40">
        <v>0</v>
      </c>
      <c r="M66" s="42">
        <f t="shared" si="20"/>
        <v>7.6999999999999744</v>
      </c>
      <c r="N66" s="47">
        <v>0</v>
      </c>
      <c r="O66" s="40">
        <v>0</v>
      </c>
      <c r="P66" s="42">
        <f t="shared" si="21"/>
        <v>3.6799999999999939</v>
      </c>
      <c r="Q66" s="47">
        <v>0</v>
      </c>
      <c r="R66" s="40">
        <v>0</v>
      </c>
      <c r="S66" s="38">
        <f t="shared" si="23"/>
        <v>3.3322000000000003</v>
      </c>
      <c r="T66" s="47">
        <v>99</v>
      </c>
      <c r="U66" s="40">
        <v>99</v>
      </c>
      <c r="V66" s="42">
        <v>18</v>
      </c>
      <c r="W66" s="47">
        <v>100</v>
      </c>
      <c r="X66" s="40">
        <v>100</v>
      </c>
      <c r="Y66" s="42">
        <v>150</v>
      </c>
      <c r="Z66" s="47">
        <v>100</v>
      </c>
      <c r="AA66" s="40">
        <v>100</v>
      </c>
      <c r="AB66" s="43">
        <v>200</v>
      </c>
      <c r="AC66" s="47">
        <v>100</v>
      </c>
      <c r="AD66" s="40">
        <v>100</v>
      </c>
      <c r="AE66" s="40">
        <v>0</v>
      </c>
      <c r="AG66" s="25"/>
    </row>
    <row r="67" spans="3:33" ht="9" customHeight="1">
      <c r="C67" s="111"/>
      <c r="D67" s="112"/>
      <c r="E67" s="111"/>
      <c r="F67" s="113">
        <v>0</v>
      </c>
      <c r="G67" s="114"/>
      <c r="H67" s="111"/>
      <c r="I67" s="113">
        <v>0</v>
      </c>
      <c r="J67" s="114">
        <v>10</v>
      </c>
      <c r="K67" s="111">
        <v>0</v>
      </c>
      <c r="L67" s="113">
        <v>0</v>
      </c>
      <c r="M67" s="114">
        <v>15</v>
      </c>
      <c r="N67" s="111">
        <v>0</v>
      </c>
      <c r="O67" s="113">
        <v>0</v>
      </c>
      <c r="P67" s="114">
        <v>10</v>
      </c>
      <c r="Q67" s="111">
        <v>0</v>
      </c>
      <c r="R67" s="113">
        <v>0</v>
      </c>
      <c r="S67" s="38">
        <v>3.35</v>
      </c>
      <c r="T67" s="47">
        <v>100</v>
      </c>
      <c r="U67" s="113">
        <v>100</v>
      </c>
      <c r="V67" s="114">
        <v>23</v>
      </c>
      <c r="W67" s="111">
        <v>100</v>
      </c>
      <c r="X67" s="113">
        <v>100</v>
      </c>
      <c r="Y67" s="114">
        <v>250</v>
      </c>
      <c r="Z67" s="111">
        <v>100</v>
      </c>
      <c r="AA67" s="113">
        <v>100</v>
      </c>
      <c r="AB67" s="115">
        <v>300</v>
      </c>
      <c r="AC67" s="111">
        <v>100</v>
      </c>
      <c r="AD67" s="113">
        <v>100</v>
      </c>
      <c r="AE67" s="113">
        <v>0</v>
      </c>
      <c r="AG67" s="25"/>
    </row>
    <row r="68" spans="3:33" ht="9" customHeight="1" thickBot="1">
      <c r="C68" s="48">
        <v>0</v>
      </c>
      <c r="D68" s="49" t="s">
        <v>28</v>
      </c>
      <c r="E68" s="48">
        <v>0</v>
      </c>
      <c r="F68" s="52">
        <v>0</v>
      </c>
      <c r="G68" s="50" t="s">
        <v>29</v>
      </c>
      <c r="H68" s="48">
        <v>0</v>
      </c>
      <c r="I68" s="52">
        <v>0</v>
      </c>
      <c r="J68" s="50" t="s">
        <v>30</v>
      </c>
      <c r="K68" s="48">
        <v>0</v>
      </c>
      <c r="L68" s="52">
        <v>0</v>
      </c>
      <c r="M68" s="50" t="s">
        <v>31</v>
      </c>
      <c r="N68" s="48">
        <v>0</v>
      </c>
      <c r="O68" s="52">
        <v>0</v>
      </c>
      <c r="P68" s="50" t="s">
        <v>32</v>
      </c>
      <c r="Q68" s="48">
        <v>0</v>
      </c>
      <c r="R68" s="52">
        <v>0</v>
      </c>
      <c r="S68" s="38">
        <v>5</v>
      </c>
      <c r="T68" s="47">
        <v>100</v>
      </c>
      <c r="U68" s="52">
        <v>100</v>
      </c>
      <c r="V68" s="50">
        <v>50</v>
      </c>
      <c r="W68" s="48">
        <v>100</v>
      </c>
      <c r="X68" s="52">
        <v>100</v>
      </c>
      <c r="Y68" s="50">
        <v>500</v>
      </c>
      <c r="Z68" s="48">
        <v>100</v>
      </c>
      <c r="AA68" s="52">
        <v>100</v>
      </c>
      <c r="AB68" s="51">
        <v>500</v>
      </c>
      <c r="AC68" s="48">
        <v>100</v>
      </c>
      <c r="AD68" s="52">
        <v>100</v>
      </c>
      <c r="AE68" s="52">
        <v>0</v>
      </c>
      <c r="AG68" s="25"/>
    </row>
    <row r="69" spans="3:33" ht="9" customHeight="1" thickBot="1">
      <c r="D69" s="53" t="s">
        <v>8</v>
      </c>
      <c r="E69" s="96"/>
      <c r="F69" s="96" t="s">
        <v>54</v>
      </c>
      <c r="G69" s="54" t="s">
        <v>6</v>
      </c>
      <c r="H69" s="54"/>
      <c r="I69" s="54"/>
      <c r="J69" s="54" t="s">
        <v>7</v>
      </c>
      <c r="K69" s="54"/>
      <c r="L69" s="54"/>
      <c r="M69" s="55" t="s">
        <v>9</v>
      </c>
      <c r="N69" s="55"/>
      <c r="O69" s="55"/>
      <c r="P69" s="56" t="s">
        <v>10</v>
      </c>
      <c r="Q69" s="56"/>
      <c r="R69" s="54"/>
      <c r="S69" s="54" t="s">
        <v>50</v>
      </c>
      <c r="T69" s="54"/>
      <c r="U69" s="54"/>
      <c r="V69" s="54" t="s">
        <v>16</v>
      </c>
      <c r="W69" s="54"/>
      <c r="X69" s="54"/>
      <c r="Y69" s="31" t="s">
        <v>17</v>
      </c>
      <c r="Z69" s="97"/>
      <c r="AA69" s="97"/>
      <c r="AB69" s="32" t="s">
        <v>18</v>
      </c>
      <c r="AC69" s="98"/>
      <c r="AD69" s="98"/>
    </row>
    <row r="70" spans="3:33" ht="9" customHeight="1">
      <c r="F70" s="24" t="s">
        <v>54</v>
      </c>
    </row>
    <row r="71" spans="3:33" ht="9" customHeight="1">
      <c r="F71" s="24" t="s">
        <v>54</v>
      </c>
    </row>
    <row r="72" spans="3:33" ht="9" customHeight="1">
      <c r="F72" s="24" t="s">
        <v>54</v>
      </c>
    </row>
    <row r="73" spans="3:33" ht="9" customHeight="1"/>
    <row r="74" spans="3:33" ht="9" customHeight="1"/>
    <row r="75" spans="3:33" ht="9" customHeight="1"/>
    <row r="76" spans="3:33" ht="9" customHeight="1"/>
    <row r="77" spans="3:33" ht="9" customHeight="1"/>
    <row r="78" spans="3:33" ht="9" customHeight="1"/>
    <row r="79" spans="3:33" ht="9" customHeight="1"/>
    <row r="80" spans="3:33" ht="9" customHeight="1"/>
    <row r="81" ht="9" customHeight="1"/>
    <row r="82" ht="9" customHeight="1"/>
    <row r="83" ht="9" customHeight="1"/>
    <row r="84" ht="9" customHeight="1"/>
    <row r="85" ht="9" customHeight="1"/>
    <row r="86" ht="9" customHeight="1"/>
    <row r="87" ht="9" customHeight="1"/>
    <row r="88" ht="9" customHeight="1"/>
    <row r="89" ht="9" customHeight="1"/>
    <row r="90" ht="9" customHeight="1"/>
    <row r="91" ht="9" customHeight="1"/>
    <row r="92" ht="9" customHeight="1"/>
    <row r="93" ht="9" customHeight="1"/>
    <row r="94" ht="9" customHeight="1"/>
  </sheetData>
  <mergeCells count="3">
    <mergeCell ref="A1:AG1"/>
    <mergeCell ref="A3:C3"/>
    <mergeCell ref="AE3:AG3"/>
  </mergeCells>
  <phoneticPr fontId="0" type="noConversion"/>
  <pageMargins left="0.5" right="0.25" top="0.25" bottom="0" header="0.15" footer="0.5"/>
  <pageSetup scale="90" orientation="landscape" horizontalDpi="355" verticalDpi="355"/>
  <colBreaks count="1" manualBreakCount="1">
    <brk id="33" max="67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Summary</vt:lpstr>
      <vt:lpstr>Women</vt:lpstr>
      <vt:lpstr>Men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Brian Shimer</dc:creator>
  <cp:keywords/>
  <dc:description/>
  <cp:lastModifiedBy>Valerie Fleming</cp:lastModifiedBy>
  <cp:lastPrinted>2015-05-18T15:05:43Z</cp:lastPrinted>
  <dcterms:created xsi:type="dcterms:W3CDTF">2008-06-24T18:03:42Z</dcterms:created>
  <dcterms:modified xsi:type="dcterms:W3CDTF">2016-08-27T19:21:32Z</dcterms:modified>
  <cp:category/>
</cp:coreProperties>
</file>